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K8" sheetId="1" r:id="rId1"/>
  </sheets>
  <definedNames>
    <definedName name="_xlnm._FilterDatabase" localSheetId="0" hidden="1">'K8'!$A$5:$M$178</definedName>
    <definedName name="_xlnm.Print_Titles" localSheetId="0">'K8'!$1:$5</definedName>
  </definedNames>
  <calcPr fullCalcOnLoad="1"/>
</workbook>
</file>

<file path=xl/sharedStrings.xml><?xml version="1.0" encoding="utf-8"?>
<sst xmlns="http://schemas.openxmlformats.org/spreadsheetml/2006/main" count="871" uniqueCount="651">
  <si>
    <t>KẾT QUẢ CHẤM KHẢO SÁT KHẢO SÁT KHỐI 8</t>
  </si>
  <si>
    <t>TRƯỜNG THCS PHAN BỘI CHÂU</t>
  </si>
  <si>
    <t>THỐNG KÊ KẾT QUẢ THÁNG 4</t>
  </si>
  <si>
    <t>THÁNG 4 NĂM HỌC 2012-2013</t>
  </si>
  <si>
    <t>HỘI ĐỒNG THI KHẢO SÁT</t>
  </si>
  <si>
    <t>NĂM HỌC: 2012-2013</t>
  </si>
  <si>
    <t>Môn thi: Văn - Toán</t>
  </si>
  <si>
    <t>Ngày thi: 12-4-2013</t>
  </si>
  <si>
    <t>ss</t>
  </si>
  <si>
    <t>Khối 
Lớp</t>
  </si>
  <si>
    <t>Môn Toán</t>
  </si>
  <si>
    <t>Môn Văn</t>
  </si>
  <si>
    <t>Kiểm 
ss Toán</t>
  </si>
  <si>
    <t>Kiểm 
ss Văn</t>
  </si>
  <si>
    <t>STT</t>
  </si>
  <si>
    <t>SBD</t>
  </si>
  <si>
    <t>Họ và tên</t>
  </si>
  <si>
    <t>Ngày sinh</t>
  </si>
  <si>
    <t>Lớp</t>
  </si>
  <si>
    <t>Phòng thi</t>
  </si>
  <si>
    <t>Ghi chú</t>
  </si>
  <si>
    <t>Stt</t>
  </si>
  <si>
    <t>Phách Toán</t>
  </si>
  <si>
    <t>Điểm Toán</t>
  </si>
  <si>
    <t>Phách Văn</t>
  </si>
  <si>
    <t>Điểm Văn</t>
  </si>
  <si>
    <t>Tổng</t>
  </si>
  <si>
    <t>Xếp thứ</t>
  </si>
  <si>
    <t>XL Toán</t>
  </si>
  <si>
    <t>XL Văn</t>
  </si>
  <si>
    <t>G</t>
  </si>
  <si>
    <t>Kh</t>
  </si>
  <si>
    <t>Tb</t>
  </si>
  <si>
    <t>Y</t>
  </si>
  <si>
    <t>Kém</t>
  </si>
  <si>
    <t>Khương Hoàng An</t>
  </si>
  <si>
    <t>23/09/1999</t>
  </si>
  <si>
    <t>8A</t>
  </si>
  <si>
    <t>j01</t>
  </si>
  <si>
    <t>t01</t>
  </si>
  <si>
    <t>SL</t>
  </si>
  <si>
    <t>%</t>
  </si>
  <si>
    <t>s</t>
  </si>
  <si>
    <t>Nguyễn Thị Kiều Anh</t>
  </si>
  <si>
    <t>14/12/1999</t>
  </si>
  <si>
    <t>j02</t>
  </si>
  <si>
    <t>t02</t>
  </si>
  <si>
    <t>Nguyễn Thị Lan Anh</t>
  </si>
  <si>
    <t>21/11/1999</t>
  </si>
  <si>
    <t>j03</t>
  </si>
  <si>
    <t>t03</t>
  </si>
  <si>
    <t>8B</t>
  </si>
  <si>
    <t>Phan Thị Lan Anh</t>
  </si>
  <si>
    <t>16/04/1999</t>
  </si>
  <si>
    <t>j04</t>
  </si>
  <si>
    <t>t04</t>
  </si>
  <si>
    <t>8C</t>
  </si>
  <si>
    <t>Nguyễn Đoàn Ngọc Anh</t>
  </si>
  <si>
    <t>19/11/1999</t>
  </si>
  <si>
    <t>j05</t>
  </si>
  <si>
    <t>t05</t>
  </si>
  <si>
    <t>8D</t>
  </si>
  <si>
    <t>Nguyễn Thị Phương Anh</t>
  </si>
  <si>
    <t>28/12/1999</t>
  </si>
  <si>
    <t>j06</t>
  </si>
  <si>
    <t>t06</t>
  </si>
  <si>
    <t>K8</t>
  </si>
  <si>
    <t>Khương Thị Vân Anh</t>
  </si>
  <si>
    <t>j07</t>
  </si>
  <si>
    <t>t07</t>
  </si>
  <si>
    <t>Phan Thị Vân Anh</t>
  </si>
  <si>
    <t>j08</t>
  </si>
  <si>
    <t>t08</t>
  </si>
  <si>
    <t>Trần Thị Vân Anh</t>
  </si>
  <si>
    <t>31/05/1999</t>
  </si>
  <si>
    <t>j09</t>
  </si>
  <si>
    <t>t09</t>
  </si>
  <si>
    <t>Nguyễn Việt Anh</t>
  </si>
  <si>
    <t>27/07/1999</t>
  </si>
  <si>
    <t>j10</t>
  </si>
  <si>
    <t>t10</t>
  </si>
  <si>
    <t>j11</t>
  </si>
  <si>
    <t>t11</t>
  </si>
  <si>
    <t>Phạm Khắc Ba</t>
  </si>
  <si>
    <t>20/03/1999</t>
  </si>
  <si>
    <t>j12</t>
  </si>
  <si>
    <t>t12</t>
  </si>
  <si>
    <t>Nguyễn Quốc Bảo</t>
  </si>
  <si>
    <t>26/02/1999</t>
  </si>
  <si>
    <t>j13</t>
  </si>
  <si>
    <t>t13</t>
  </si>
  <si>
    <t>Nguyễn Thị Huyền Chang</t>
  </si>
  <si>
    <t>22/08/1999</t>
  </si>
  <si>
    <t>j14</t>
  </si>
  <si>
    <t>t14</t>
  </si>
  <si>
    <t>Nguyễn Linh Cương</t>
  </si>
  <si>
    <t>15/10/1999</t>
  </si>
  <si>
    <t>j15</t>
  </si>
  <si>
    <t>t15</t>
  </si>
  <si>
    <t>Lương Quốc Cường</t>
  </si>
  <si>
    <t>31/07/1999</t>
  </si>
  <si>
    <t>j16</t>
  </si>
  <si>
    <t>t16</t>
  </si>
  <si>
    <t>Lê Minh Diệp</t>
  </si>
  <si>
    <t>22/12/1999</t>
  </si>
  <si>
    <t>j17</t>
  </si>
  <si>
    <t>t17</t>
  </si>
  <si>
    <t>Trương Thị Dịu</t>
  </si>
  <si>
    <t>13/05/1999</t>
  </si>
  <si>
    <t>j18</t>
  </si>
  <si>
    <t>t18</t>
  </si>
  <si>
    <t>Vũ Thùy Dung</t>
  </si>
  <si>
    <t>j19</t>
  </si>
  <si>
    <t>t19</t>
  </si>
  <si>
    <t>Vũ Tiến Dũng</t>
  </si>
  <si>
    <t>24/07/1999</t>
  </si>
  <si>
    <t>j20</t>
  </si>
  <si>
    <t>t20</t>
  </si>
  <si>
    <t>Phạm Đức Duy</t>
  </si>
  <si>
    <t>j21</t>
  </si>
  <si>
    <t>t21</t>
  </si>
  <si>
    <t>Lê Mỹ Duyên</t>
  </si>
  <si>
    <t>31/10/1999</t>
  </si>
  <si>
    <t>j22</t>
  </si>
  <si>
    <t>t22</t>
  </si>
  <si>
    <t>Phạm Thị Mỹ Duyên</t>
  </si>
  <si>
    <t>13/07/1999</t>
  </si>
  <si>
    <t>j23</t>
  </si>
  <si>
    <t>t23</t>
  </si>
  <si>
    <t>Bùi Viết Dương</t>
  </si>
  <si>
    <t>14/10/1999</t>
  </si>
  <si>
    <t>j24</t>
  </si>
  <si>
    <t>t24</t>
  </si>
  <si>
    <t>Nguyễn Duy Dược</t>
  </si>
  <si>
    <t>15/02/1999</t>
  </si>
  <si>
    <t>j25</t>
  </si>
  <si>
    <t>t25</t>
  </si>
  <si>
    <t>Trần Công Đạo</t>
  </si>
  <si>
    <t>j26</t>
  </si>
  <si>
    <t>t26</t>
  </si>
  <si>
    <t>Đặng Thành Đạt</t>
  </si>
  <si>
    <t>j27</t>
  </si>
  <si>
    <t>t27</t>
  </si>
  <si>
    <t>Vũ Minh Đăng</t>
  </si>
  <si>
    <t>16/01/1999</t>
  </si>
  <si>
    <t>j28</t>
  </si>
  <si>
    <t>t28</t>
  </si>
  <si>
    <t>Nguyễn Bạch Đằng</t>
  </si>
  <si>
    <t>30/04/1999</t>
  </si>
  <si>
    <t>j29</t>
  </si>
  <si>
    <t>t29</t>
  </si>
  <si>
    <t>Phạm Quý Đức</t>
  </si>
  <si>
    <t>j30</t>
  </si>
  <si>
    <t>t30</t>
  </si>
  <si>
    <t>Đồng Việt Đức</t>
  </si>
  <si>
    <t>26/08/1999</t>
  </si>
  <si>
    <t>j31</t>
  </si>
  <si>
    <t>t31</t>
  </si>
  <si>
    <t>Nguyễn Thị Thu Giang</t>
  </si>
  <si>
    <t>j32</t>
  </si>
  <si>
    <t>t32</t>
  </si>
  <si>
    <t>Phạm Thị Thu Giang</t>
  </si>
  <si>
    <t>16/03/1999</t>
  </si>
  <si>
    <t>j33</t>
  </si>
  <si>
    <t>t33</t>
  </si>
  <si>
    <t>Nguyễn Thị Lệ Hà</t>
  </si>
  <si>
    <t>j34</t>
  </si>
  <si>
    <t>t34</t>
  </si>
  <si>
    <t>Trần Quang Hà</t>
  </si>
  <si>
    <t>j35</t>
  </si>
  <si>
    <t>t35</t>
  </si>
  <si>
    <t>An Thị Hà</t>
  </si>
  <si>
    <t>27/01/1999</t>
  </si>
  <si>
    <t>j36</t>
  </si>
  <si>
    <t>t36</t>
  </si>
  <si>
    <t>Nguyễn Thị Thu Hà</t>
  </si>
  <si>
    <t>j37</t>
  </si>
  <si>
    <t>t37</t>
  </si>
  <si>
    <t>Đoàn Việt Hà</t>
  </si>
  <si>
    <t>21/12/1999</t>
  </si>
  <si>
    <t>j38</t>
  </si>
  <si>
    <t>t38</t>
  </si>
  <si>
    <t>Trần Công Hải</t>
  </si>
  <si>
    <t>27/06/1999</t>
  </si>
  <si>
    <t>j39</t>
  </si>
  <si>
    <t>t39</t>
  </si>
  <si>
    <t>Nguyễn Ngọc Hải</t>
  </si>
  <si>
    <t>26/09/1999</t>
  </si>
  <si>
    <t>j40</t>
  </si>
  <si>
    <t>t40</t>
  </si>
  <si>
    <t>Phạm Mỹ Hạnh</t>
  </si>
  <si>
    <t>j41</t>
  </si>
  <si>
    <t>t41</t>
  </si>
  <si>
    <t>Nguyễn Thị Hảo</t>
  </si>
  <si>
    <t>16/08/1999</t>
  </si>
  <si>
    <t>j42</t>
  </si>
  <si>
    <t>t42</t>
  </si>
  <si>
    <t>Nguyễn Thị Hằng</t>
  </si>
  <si>
    <t>j43</t>
  </si>
  <si>
    <t>t43</t>
  </si>
  <si>
    <t>Vũ Thị Thu Hiền</t>
  </si>
  <si>
    <t>j44</t>
  </si>
  <si>
    <t>t44</t>
  </si>
  <si>
    <t>Nguyễn Tuấn Hiệp</t>
  </si>
  <si>
    <t>19/07/1998</t>
  </si>
  <si>
    <t>j45</t>
  </si>
  <si>
    <t>t45</t>
  </si>
  <si>
    <t>Hoàng Văn Hiệp</t>
  </si>
  <si>
    <t>j46</t>
  </si>
  <si>
    <t>t46</t>
  </si>
  <si>
    <t>Nguyễn Khắc Hiếu</t>
  </si>
  <si>
    <t>22/07/1999</t>
  </si>
  <si>
    <t>j47</t>
  </si>
  <si>
    <t>t47</t>
  </si>
  <si>
    <t>Trịnh Minh Hiếu</t>
  </si>
  <si>
    <t>j48</t>
  </si>
  <si>
    <t>t48</t>
  </si>
  <si>
    <t>Vũ Minh Hiếu</t>
  </si>
  <si>
    <t>j49</t>
  </si>
  <si>
    <t>t49</t>
  </si>
  <si>
    <t>Phan Trung Hiếu</t>
  </si>
  <si>
    <t>16/05/1999</t>
  </si>
  <si>
    <t>j50</t>
  </si>
  <si>
    <t>t50</t>
  </si>
  <si>
    <t>Đặng Phương Hoa</t>
  </si>
  <si>
    <t>28/08/1999</t>
  </si>
  <si>
    <t>k01</t>
  </si>
  <si>
    <t>b01</t>
  </si>
  <si>
    <t>Bùi Thị Thanh Hoa</t>
  </si>
  <si>
    <t>29/01/1999</t>
  </si>
  <si>
    <t>k02</t>
  </si>
  <si>
    <t>b02</t>
  </si>
  <si>
    <t>Nguyễn Thị Thanh Hoa</t>
  </si>
  <si>
    <t>k03</t>
  </si>
  <si>
    <t>b03</t>
  </si>
  <si>
    <t>20/12/1999</t>
  </si>
  <si>
    <t>k04</t>
  </si>
  <si>
    <t>b04</t>
  </si>
  <si>
    <t>Đỗ Thị Thanh Hoài</t>
  </si>
  <si>
    <t>k05</t>
  </si>
  <si>
    <t>b05</t>
  </si>
  <si>
    <t>Nguyễn Huy Hoàng</t>
  </si>
  <si>
    <t>k06</t>
  </si>
  <si>
    <t>b06</t>
  </si>
  <si>
    <t>Nguyễn Thị Hồng</t>
  </si>
  <si>
    <t>15/07/1999</t>
  </si>
  <si>
    <t>k07</t>
  </si>
  <si>
    <t>b07</t>
  </si>
  <si>
    <t>Nguyễn Thế Hợp</t>
  </si>
  <si>
    <t>17/03/1999</t>
  </si>
  <si>
    <t>k08</t>
  </si>
  <si>
    <t>b08</t>
  </si>
  <si>
    <t>Ngô Văn Hùng</t>
  </si>
  <si>
    <t>28/09/1999</t>
  </si>
  <si>
    <t>k09</t>
  </si>
  <si>
    <t>b09</t>
  </si>
  <si>
    <t>Nguyễn Xuân Huy</t>
  </si>
  <si>
    <t>k10</t>
  </si>
  <si>
    <t>b10</t>
  </si>
  <si>
    <t>Trịnh Thị Huyên</t>
  </si>
  <si>
    <t>24/10/1999</t>
  </si>
  <si>
    <t>k11</t>
  </si>
  <si>
    <t>b11</t>
  </si>
  <si>
    <t>Trần Thị Khánh Huyền</t>
  </si>
  <si>
    <t>14/01/1999</t>
  </si>
  <si>
    <t>k12</t>
  </si>
  <si>
    <t>b12</t>
  </si>
  <si>
    <t>Vũ Minh Huyền</t>
  </si>
  <si>
    <t>k13</t>
  </si>
  <si>
    <t>b13</t>
  </si>
  <si>
    <t>Nguyễn Thanh Huyền</t>
  </si>
  <si>
    <t>k14</t>
  </si>
  <si>
    <t>b14</t>
  </si>
  <si>
    <t>k15</t>
  </si>
  <si>
    <t>b15</t>
  </si>
  <si>
    <t>Vũ Thị Huyền</t>
  </si>
  <si>
    <t>25/05/1999</t>
  </si>
  <si>
    <t>k16</t>
  </si>
  <si>
    <t>b16</t>
  </si>
  <si>
    <t>Phạm Văn Hưng</t>
  </si>
  <si>
    <t>18/04/1999</t>
  </si>
  <si>
    <t>k17</t>
  </si>
  <si>
    <t>b17</t>
  </si>
  <si>
    <t>Nguyễn Xuân Hưng</t>
  </si>
  <si>
    <t>k18</t>
  </si>
  <si>
    <t>b18</t>
  </si>
  <si>
    <t>Nguyễn Thị Lan Hương</t>
  </si>
  <si>
    <t>20/04/1999</t>
  </si>
  <si>
    <t>k19</t>
  </si>
  <si>
    <t>b19</t>
  </si>
  <si>
    <t>Vũ Thị Ngát Hương</t>
  </si>
  <si>
    <t>k20</t>
  </si>
  <si>
    <t>b20</t>
  </si>
  <si>
    <t>Hoàng Quỳnh Hương</t>
  </si>
  <si>
    <t>k21</t>
  </si>
  <si>
    <t>b21</t>
  </si>
  <si>
    <t>Đinh Thị Hương</t>
  </si>
  <si>
    <t>13/06/1999</t>
  </si>
  <si>
    <t>k22</t>
  </si>
  <si>
    <t>b22</t>
  </si>
  <si>
    <t>Đỗ Thị Minh Hường</t>
  </si>
  <si>
    <t>27/12/1999</t>
  </si>
  <si>
    <t>k23</t>
  </si>
  <si>
    <t>b23</t>
  </si>
  <si>
    <t>Đặng Thị Hường</t>
  </si>
  <si>
    <t>15/06/1999</t>
  </si>
  <si>
    <t>k24</t>
  </si>
  <si>
    <t>b24</t>
  </si>
  <si>
    <t>Nguyễn Quốc Khánh</t>
  </si>
  <si>
    <t>29/09/1999</t>
  </si>
  <si>
    <t>k25</t>
  </si>
  <si>
    <t>b25</t>
  </si>
  <si>
    <t>Phạm Thanh Lam</t>
  </si>
  <si>
    <t>k26</t>
  </si>
  <si>
    <t>b26</t>
  </si>
  <si>
    <t>Đặng Thị Hương Lan</t>
  </si>
  <si>
    <t>k27</t>
  </si>
  <si>
    <t>b27</t>
  </si>
  <si>
    <t>Phạm Ngọc Lan</t>
  </si>
  <si>
    <t>k28</t>
  </si>
  <si>
    <t>b28</t>
  </si>
  <si>
    <t>Nguyễn Thị Ngọc Lan</t>
  </si>
  <si>
    <t>25/08/1999</t>
  </si>
  <si>
    <t>k29</t>
  </si>
  <si>
    <t>b29</t>
  </si>
  <si>
    <t>Nguyễn Thị Phương Lan</t>
  </si>
  <si>
    <t>k30</t>
  </si>
  <si>
    <t>b30</t>
  </si>
  <si>
    <t>Nguyễn Hồng Liên</t>
  </si>
  <si>
    <t>k31</t>
  </si>
  <si>
    <t>b31</t>
  </si>
  <si>
    <t>Nguyễn Thị Liên</t>
  </si>
  <si>
    <t>20/10/1999</t>
  </si>
  <si>
    <t>k32</t>
  </si>
  <si>
    <t>b32</t>
  </si>
  <si>
    <t>Tiêu Khánh Linh</t>
  </si>
  <si>
    <t>k33</t>
  </si>
  <si>
    <t>b33</t>
  </si>
  <si>
    <t>Nguyễn Thị Linh</t>
  </si>
  <si>
    <t>k34</t>
  </si>
  <si>
    <t>b34</t>
  </si>
  <si>
    <t>Ngô Thùy Linh</t>
  </si>
  <si>
    <t>19/04/1999</t>
  </si>
  <si>
    <t>k35</t>
  </si>
  <si>
    <t>b35</t>
  </si>
  <si>
    <t>Nguyễn Thuỳ Linh</t>
  </si>
  <si>
    <t>k36</t>
  </si>
  <si>
    <t>b36</t>
  </si>
  <si>
    <t>Nguyễn Thị Thuỳ Linh</t>
  </si>
  <si>
    <t>13/01/1999</t>
  </si>
  <si>
    <t>k37</t>
  </si>
  <si>
    <t>b37</t>
  </si>
  <si>
    <t>Phạm Thị Thuỳ Linh</t>
  </si>
  <si>
    <t>22/01/1999</t>
  </si>
  <si>
    <t>k38</t>
  </si>
  <si>
    <t>b38</t>
  </si>
  <si>
    <t>Nguyễn Thanh Long</t>
  </si>
  <si>
    <t>k39</t>
  </si>
  <si>
    <t>b39</t>
  </si>
  <si>
    <t>Nguyễn Thành Long</t>
  </si>
  <si>
    <t>k40</t>
  </si>
  <si>
    <t>b40</t>
  </si>
  <si>
    <t>Phạm Thị Phương Mai</t>
  </si>
  <si>
    <t>26/01/1999</t>
  </si>
  <si>
    <t>k41</t>
  </si>
  <si>
    <t>b41</t>
  </si>
  <si>
    <t>Phựng Thị Thanh Mai</t>
  </si>
  <si>
    <t>18/09/1999</t>
  </si>
  <si>
    <t>k42</t>
  </si>
  <si>
    <t>b42</t>
  </si>
  <si>
    <t>Vũ Đức Mạnh</t>
  </si>
  <si>
    <t>21/03/1999</t>
  </si>
  <si>
    <t>k43</t>
  </si>
  <si>
    <t>b43</t>
  </si>
  <si>
    <t>Nguyễn Hữu Mạnh</t>
  </si>
  <si>
    <t>k44</t>
  </si>
  <si>
    <t>b44</t>
  </si>
  <si>
    <t>Nguyễn Anh Minh</t>
  </si>
  <si>
    <t>k45</t>
  </si>
  <si>
    <t>b45</t>
  </si>
  <si>
    <t>Hoàng Ngọc Minh</t>
  </si>
  <si>
    <t>16/11/1999</t>
  </si>
  <si>
    <t>k46</t>
  </si>
  <si>
    <t>b46</t>
  </si>
  <si>
    <t>Nguyễn Thị Minh</t>
  </si>
  <si>
    <t>21/01/1999</t>
  </si>
  <si>
    <t>k47</t>
  </si>
  <si>
    <t>b47</t>
  </si>
  <si>
    <t>Đào Văn Nam</t>
  </si>
  <si>
    <t>28/02/1999</t>
  </si>
  <si>
    <t>k48</t>
  </si>
  <si>
    <t>b48</t>
  </si>
  <si>
    <t>Nguyễn Văn Nam</t>
  </si>
  <si>
    <t>25/02/1999</t>
  </si>
  <si>
    <t>k49</t>
  </si>
  <si>
    <t>b49</t>
  </si>
  <si>
    <t>Ngô Thị Nga</t>
  </si>
  <si>
    <t>16/06/1999</t>
  </si>
  <si>
    <t>k50</t>
  </si>
  <si>
    <t>b50</t>
  </si>
  <si>
    <t>Nguyễn Văn Nga</t>
  </si>
  <si>
    <t>l01</t>
  </si>
  <si>
    <t>c01</t>
  </si>
  <si>
    <t>Nguyễn Thị Kim Ngân</t>
  </si>
  <si>
    <t>23/02/1999</t>
  </si>
  <si>
    <t>l02</t>
  </si>
  <si>
    <t>c02</t>
  </si>
  <si>
    <t>Nguyễn Thị Ngân</t>
  </si>
  <si>
    <t>l03</t>
  </si>
  <si>
    <t>c03</t>
  </si>
  <si>
    <t>Nguyễn Bảo Ngọc</t>
  </si>
  <si>
    <t>l04</t>
  </si>
  <si>
    <t>c04</t>
  </si>
  <si>
    <t>Bùi Thị Hồng Ngọc</t>
  </si>
  <si>
    <t>l05</t>
  </si>
  <si>
    <t>c05</t>
  </si>
  <si>
    <t>Nguyễn Thị Hồng Ngọc</t>
  </si>
  <si>
    <t>l06</t>
  </si>
  <si>
    <t>c06</t>
  </si>
  <si>
    <t>Đoàn Minh Ngọc</t>
  </si>
  <si>
    <t>l07</t>
  </si>
  <si>
    <t>c07</t>
  </si>
  <si>
    <t>Phạm Thị Thuý Nguyên</t>
  </si>
  <si>
    <t>l08</t>
  </si>
  <si>
    <t>c08</t>
  </si>
  <si>
    <t>Bùi Thị Thanh Nhàn</t>
  </si>
  <si>
    <t>l09</t>
  </si>
  <si>
    <t>c09</t>
  </si>
  <si>
    <t>Nguyễn Như Nhất</t>
  </si>
  <si>
    <t>13/02/1999</t>
  </si>
  <si>
    <t>l10</t>
  </si>
  <si>
    <t>c10</t>
  </si>
  <si>
    <t>Nguyễn Thị Cẩm Nhung</t>
  </si>
  <si>
    <t>17/04/1999</t>
  </si>
  <si>
    <t>l11</t>
  </si>
  <si>
    <t>c11</t>
  </si>
  <si>
    <t>Nguyễn Thị Hồng Ninh</t>
  </si>
  <si>
    <t>23/06/1999</t>
  </si>
  <si>
    <t>l12</t>
  </si>
  <si>
    <t>c12</t>
  </si>
  <si>
    <t>Vũ Phương Ninh</t>
  </si>
  <si>
    <t>26/03/1999</t>
  </si>
  <si>
    <t>l13</t>
  </si>
  <si>
    <t>c13</t>
  </si>
  <si>
    <t>Nguyễn Thị Oanh</t>
  </si>
  <si>
    <t>l14</t>
  </si>
  <si>
    <t>c14</t>
  </si>
  <si>
    <t>Nguyễn Tiến Phát</t>
  </si>
  <si>
    <t>l15</t>
  </si>
  <si>
    <t>c15</t>
  </si>
  <si>
    <t>Hà Hải Phong</t>
  </si>
  <si>
    <t>l16</t>
  </si>
  <si>
    <t>c16</t>
  </si>
  <si>
    <t>Đinh Đức Phúc</t>
  </si>
  <si>
    <t>27/10/1999</t>
  </si>
  <si>
    <t>l17</t>
  </si>
  <si>
    <t>c17</t>
  </si>
  <si>
    <t>Nguyễn Thị Phương</t>
  </si>
  <si>
    <t>18/02/1999</t>
  </si>
  <si>
    <t>l18</t>
  </si>
  <si>
    <t>c18</t>
  </si>
  <si>
    <t>Trần Văn Quân</t>
  </si>
  <si>
    <t>l19</t>
  </si>
  <si>
    <t>c19</t>
  </si>
  <si>
    <t>Phạm Tiến Quyết</t>
  </si>
  <si>
    <t>23/07/1999</t>
  </si>
  <si>
    <t>l20</t>
  </si>
  <si>
    <t>c20</t>
  </si>
  <si>
    <t>Nguyễn Hồng Quỳnh</t>
  </si>
  <si>
    <t>30/10/1999</t>
  </si>
  <si>
    <t>l21</t>
  </si>
  <si>
    <t>c21</t>
  </si>
  <si>
    <t>Lê Như Quỳnh</t>
  </si>
  <si>
    <t>18/05/1999</t>
  </si>
  <si>
    <t>l22</t>
  </si>
  <si>
    <t>c22</t>
  </si>
  <si>
    <t>Phùng Thị Như Quỳnh</t>
  </si>
  <si>
    <t>19/06/1999</t>
  </si>
  <si>
    <t>l23</t>
  </si>
  <si>
    <t>c23</t>
  </si>
  <si>
    <t>Bùi Thị Quỳnh</t>
  </si>
  <si>
    <t>31/08/1999</t>
  </si>
  <si>
    <t>l24</t>
  </si>
  <si>
    <t>c24</t>
  </si>
  <si>
    <t>Phạm Văn Sinh</t>
  </si>
  <si>
    <t>15/12/1999</t>
  </si>
  <si>
    <t>l25</t>
  </si>
  <si>
    <t>c25</t>
  </si>
  <si>
    <t>Phạm Hoàng Sơn</t>
  </si>
  <si>
    <t>18/01/1999</t>
  </si>
  <si>
    <t>l26</t>
  </si>
  <si>
    <t>c26</t>
  </si>
  <si>
    <t>Phạm Đức Tài</t>
  </si>
  <si>
    <t>l27</t>
  </si>
  <si>
    <t>c27</t>
  </si>
  <si>
    <t>Phạm Đan Tâm</t>
  </si>
  <si>
    <t>l28</t>
  </si>
  <si>
    <t>c28</t>
  </si>
  <si>
    <t>Nguyễn Thành Tâm</t>
  </si>
  <si>
    <t>19/10/1999</t>
  </si>
  <si>
    <t>l29</t>
  </si>
  <si>
    <t>c29</t>
  </si>
  <si>
    <t>Nguyễn Tiến Thái</t>
  </si>
  <si>
    <t>16/09/1999</t>
  </si>
  <si>
    <t>l30</t>
  </si>
  <si>
    <t>c30</t>
  </si>
  <si>
    <t>Trần Thanh</t>
  </si>
  <si>
    <t>15/01/1999</t>
  </si>
  <si>
    <t>l31</t>
  </si>
  <si>
    <t>c31</t>
  </si>
  <si>
    <t>Đoàn Thị Thanh</t>
  </si>
  <si>
    <t>l32</t>
  </si>
  <si>
    <t>c32</t>
  </si>
  <si>
    <t>Phạm Minh Thành</t>
  </si>
  <si>
    <t>14/06/1999</t>
  </si>
  <si>
    <t>l33</t>
  </si>
  <si>
    <t>c33</t>
  </si>
  <si>
    <t>Phạm Ngọc Thành</t>
  </si>
  <si>
    <t>l34</t>
  </si>
  <si>
    <t>c34</t>
  </si>
  <si>
    <t>Vũ Minh Thảo</t>
  </si>
  <si>
    <t>l35</t>
  </si>
  <si>
    <t>c35</t>
  </si>
  <si>
    <t>Phạm Phương Thảo</t>
  </si>
  <si>
    <t>l36</t>
  </si>
  <si>
    <t>c36</t>
  </si>
  <si>
    <t>Nguyễn Thị Phương Thảo</t>
  </si>
  <si>
    <t>14/08/1999</t>
  </si>
  <si>
    <t>l37</t>
  </si>
  <si>
    <t>c37</t>
  </si>
  <si>
    <t>Nguyễn Thị Thảo</t>
  </si>
  <si>
    <t>l38</t>
  </si>
  <si>
    <t>c38</t>
  </si>
  <si>
    <t>Phạm Thị Thắm</t>
  </si>
  <si>
    <t>24/09/1999</t>
  </si>
  <si>
    <t>l39</t>
  </si>
  <si>
    <t>c39</t>
  </si>
  <si>
    <t>Phạm Hữu Thắng</t>
  </si>
  <si>
    <t>14/04/1999</t>
  </si>
  <si>
    <t>l40</t>
  </si>
  <si>
    <t>c40</t>
  </si>
  <si>
    <t>Phạm Ngọc Thắng</t>
  </si>
  <si>
    <t>l41</t>
  </si>
  <si>
    <t>c41</t>
  </si>
  <si>
    <t>Nguyễn Văn Thiện</t>
  </si>
  <si>
    <t>20/01/1999</t>
  </si>
  <si>
    <t>l42</t>
  </si>
  <si>
    <t>c42</t>
  </si>
  <si>
    <t>Nguyễn Đức Thịnh</t>
  </si>
  <si>
    <t>l43</t>
  </si>
  <si>
    <t>c43</t>
  </si>
  <si>
    <t>Nguyễn Thị Hoài Thu</t>
  </si>
  <si>
    <t>l44</t>
  </si>
  <si>
    <t>c44</t>
  </si>
  <si>
    <t>Đàm Thu Thuỳ</t>
  </si>
  <si>
    <t>l45</t>
  </si>
  <si>
    <t>c45</t>
  </si>
  <si>
    <t>Trần Thị Thuỷ</t>
  </si>
  <si>
    <t>14/02/1999</t>
  </si>
  <si>
    <t>l46</t>
  </si>
  <si>
    <t>c46</t>
  </si>
  <si>
    <t>Tăng Thị Thu Thủy</t>
  </si>
  <si>
    <t>16/10/1999</t>
  </si>
  <si>
    <t>l47</t>
  </si>
  <si>
    <t>c47</t>
  </si>
  <si>
    <t>Đào Anh Thư</t>
  </si>
  <si>
    <t>28/11/1999</t>
  </si>
  <si>
    <t>l48</t>
  </si>
  <si>
    <t>c48</t>
  </si>
  <si>
    <t>Phùng Thị Anh Thư</t>
  </si>
  <si>
    <t>23/11/1999</t>
  </si>
  <si>
    <t>l49</t>
  </si>
  <si>
    <t>c49</t>
  </si>
  <si>
    <t>Bùi Thị Ngọc Thư</t>
  </si>
  <si>
    <t>l50</t>
  </si>
  <si>
    <t>c50</t>
  </si>
  <si>
    <t>Vũ Thị Thương Thương</t>
  </si>
  <si>
    <t>m01</t>
  </si>
  <si>
    <t>d01</t>
  </si>
  <si>
    <t>Đào Nương Thuỷ Tiên</t>
  </si>
  <si>
    <t>m02</t>
  </si>
  <si>
    <t>d02</t>
  </si>
  <si>
    <t>Nguyễn Thị Linh Trang</t>
  </si>
  <si>
    <t>m03</t>
  </si>
  <si>
    <t>d03</t>
  </si>
  <si>
    <t>Tô Thị Mai Trang</t>
  </si>
  <si>
    <t>m04</t>
  </si>
  <si>
    <t>d04</t>
  </si>
  <si>
    <t>Nguyễn Thanh Trang</t>
  </si>
  <si>
    <t>m05</t>
  </si>
  <si>
    <t>d05</t>
  </si>
  <si>
    <t>Bùi Thị Thu Trang</t>
  </si>
  <si>
    <t>m06</t>
  </si>
  <si>
    <t>d06</t>
  </si>
  <si>
    <t>Nguyễn Thị Thu Trang</t>
  </si>
  <si>
    <t>m07</t>
  </si>
  <si>
    <t>d07</t>
  </si>
  <si>
    <t>Vũ Quang Trường</t>
  </si>
  <si>
    <t>m08</t>
  </si>
  <si>
    <t>d08</t>
  </si>
  <si>
    <t>Phạm Đình Tú</t>
  </si>
  <si>
    <t>m09</t>
  </si>
  <si>
    <t>d09</t>
  </si>
  <si>
    <t>Bùi Minh Tuấn</t>
  </si>
  <si>
    <t>m10</t>
  </si>
  <si>
    <t>d10</t>
  </si>
  <si>
    <t>Nguyễn Minh Tuấn</t>
  </si>
  <si>
    <t>m11</t>
  </si>
  <si>
    <t>d11</t>
  </si>
  <si>
    <t>Phạm Minh Tuấn</t>
  </si>
  <si>
    <t>m12</t>
  </si>
  <si>
    <t>d12</t>
  </si>
  <si>
    <t>Nguyễn Văn Tuấn</t>
  </si>
  <si>
    <t>m13</t>
  </si>
  <si>
    <t>d13</t>
  </si>
  <si>
    <t>Nguyễn Quang Tùng</t>
  </si>
  <si>
    <t>17/08/1999</t>
  </si>
  <si>
    <t>m14</t>
  </si>
  <si>
    <t>d14</t>
  </si>
  <si>
    <t>Nguyễn Ngọc Thanh Tùng</t>
  </si>
  <si>
    <t>30/09/1999</t>
  </si>
  <si>
    <t>m15</t>
  </si>
  <si>
    <t>d15</t>
  </si>
  <si>
    <t>Phùng Văn Tuyền</t>
  </si>
  <si>
    <t>m16</t>
  </si>
  <si>
    <t>d16</t>
  </si>
  <si>
    <t>Nguyễn Thị Uyên</t>
  </si>
  <si>
    <t>19/02/1999</t>
  </si>
  <si>
    <t>m17</t>
  </si>
  <si>
    <t>d17</t>
  </si>
  <si>
    <t>Trần Thị Uyên</t>
  </si>
  <si>
    <t>m18</t>
  </si>
  <si>
    <t>d18</t>
  </si>
  <si>
    <t>Nguyễn Thị Thảo Vân</t>
  </si>
  <si>
    <t>m19</t>
  </si>
  <si>
    <t>d19</t>
  </si>
  <si>
    <t>Phạm Quang Việt</t>
  </si>
  <si>
    <t>29/11/1999</t>
  </si>
  <si>
    <t>m20</t>
  </si>
  <si>
    <t>d20</t>
  </si>
  <si>
    <t>Nguyễn Thế Vinh</t>
  </si>
  <si>
    <t>m21</t>
  </si>
  <si>
    <t>d21</t>
  </si>
  <si>
    <t>Nguyễn Văn Vỹ</t>
  </si>
  <si>
    <t>m22</t>
  </si>
  <si>
    <t>d22</t>
  </si>
  <si>
    <t>Nguyễn Thị Hải Yến</t>
  </si>
  <si>
    <t>14/11/1999</t>
  </si>
  <si>
    <t>m23</t>
  </si>
  <si>
    <t>d23</t>
  </si>
  <si>
    <t>HỘI ĐỒNG THI KSCL THÁNG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</si>
</sst>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Times New Roman"/>
      <family val="1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10"/>
      <name val="Arial Unicode MS"/>
      <family val="2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/>
      <top style="dotted"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thin"/>
      <bottom/>
    </border>
    <border>
      <left/>
      <right/>
      <top style="dotted"/>
      <bottom style="dotted"/>
    </border>
    <border>
      <left/>
      <right/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3" fillId="34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57" applyNumberFormat="1" applyFont="1" applyBorder="1" applyAlignment="1">
      <alignment horizontal="center" vertical="center"/>
    </xf>
    <xf numFmtId="0" fontId="3" fillId="34" borderId="19" xfId="57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57" applyNumberFormat="1" applyFont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57" applyNumberFormat="1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0"/>
  <sheetViews>
    <sheetView showGridLines="0" tabSelected="1" zoomScale="110" zoomScaleNormal="110" zoomScalePageLayoutView="0" workbookViewId="0" topLeftCell="A178">
      <selection activeCell="R183" sqref="R183"/>
    </sheetView>
  </sheetViews>
  <sheetFormatPr defaultColWidth="9.00390625" defaultRowHeight="15.75"/>
  <cols>
    <col min="1" max="1" width="5.625" style="0" customWidth="1"/>
    <col min="2" max="2" width="5.75390625" style="0" customWidth="1"/>
    <col min="3" max="3" width="20.125" style="0" customWidth="1"/>
    <col min="4" max="4" width="10.75390625" style="0" customWidth="1"/>
    <col min="5" max="5" width="5.50390625" style="0" customWidth="1"/>
    <col min="6" max="6" width="9.50390625" style="0" customWidth="1"/>
    <col min="7" max="7" width="13.50390625" style="0" hidden="1" customWidth="1"/>
    <col min="8" max="8" width="3.875" style="0" hidden="1" customWidth="1"/>
    <col min="9" max="9" width="10.25390625" style="0" hidden="1" customWidth="1"/>
    <col min="10" max="10" width="6.00390625" style="0" customWidth="1"/>
    <col min="11" max="11" width="10.75390625" style="0" hidden="1" customWidth="1"/>
    <col min="12" max="12" width="6.00390625" style="0" customWidth="1"/>
    <col min="13" max="13" width="6.125" style="0" customWidth="1"/>
    <col min="14" max="14" width="8.00390625" style="0" customWidth="1"/>
    <col min="15" max="15" width="7.00390625" style="0" hidden="1" customWidth="1"/>
    <col min="16" max="16" width="8.00390625" style="0" hidden="1" customWidth="1"/>
    <col min="17" max="17" width="7.50390625" style="0" hidden="1" customWidth="1"/>
    <col min="18" max="18" width="7.375" style="0" customWidth="1"/>
    <col min="19" max="19" width="3.50390625" style="0" hidden="1" customWidth="1"/>
    <col min="20" max="20" width="5.00390625" style="0" hidden="1" customWidth="1"/>
    <col min="21" max="21" width="3.25390625" style="0" hidden="1" customWidth="1"/>
    <col min="22" max="22" width="4.375" style="0" hidden="1" customWidth="1"/>
    <col min="23" max="23" width="2.875" style="0" hidden="1" customWidth="1"/>
    <col min="24" max="24" width="4.25390625" style="0" hidden="1" customWidth="1"/>
    <col min="25" max="25" width="2.875" style="0" hidden="1" customWidth="1"/>
    <col min="26" max="26" width="4.25390625" style="0" hidden="1" customWidth="1"/>
    <col min="27" max="27" width="2.875" style="0" hidden="1" customWidth="1"/>
    <col min="28" max="28" width="4.25390625" style="0" hidden="1" customWidth="1"/>
    <col min="29" max="29" width="2.875" style="0" hidden="1" customWidth="1"/>
    <col min="30" max="30" width="4.25390625" style="0" hidden="1" customWidth="1"/>
    <col min="31" max="31" width="3.75390625" style="0" hidden="1" customWidth="1"/>
    <col min="32" max="32" width="4.25390625" style="0" hidden="1" customWidth="1"/>
    <col min="33" max="33" width="2.875" style="0" hidden="1" customWidth="1"/>
    <col min="34" max="34" width="4.25390625" style="0" hidden="1" customWidth="1"/>
    <col min="35" max="35" width="2.875" style="0" hidden="1" customWidth="1"/>
    <col min="36" max="36" width="4.25390625" style="0" hidden="1" customWidth="1"/>
    <col min="37" max="37" width="2.875" style="0" hidden="1" customWidth="1"/>
    <col min="38" max="38" width="4.25390625" style="0" hidden="1" customWidth="1"/>
    <col min="39" max="39" width="2.875" style="0" hidden="1" customWidth="1"/>
    <col min="40" max="40" width="4.25390625" style="0" hidden="1" customWidth="1"/>
    <col min="41" max="42" width="7.375" style="0" hidden="1" customWidth="1"/>
    <col min="43" max="44" width="0" style="0" hidden="1" customWidth="1"/>
  </cols>
  <sheetData>
    <row r="1" spans="1:41" ht="15.75">
      <c r="A1" s="60" t="s">
        <v>1</v>
      </c>
      <c r="B1" s="58"/>
      <c r="C1" s="58"/>
      <c r="D1" s="79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7" t="s">
        <v>1</v>
      </c>
      <c r="T1" s="77"/>
      <c r="U1" s="77"/>
      <c r="V1" s="77"/>
      <c r="W1" s="77"/>
      <c r="X1" s="77"/>
      <c r="Y1" s="77"/>
      <c r="Z1" s="78" t="s">
        <v>2</v>
      </c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1"/>
    </row>
    <row r="2" spans="1:41" ht="15.75">
      <c r="A2" s="61" t="s">
        <v>650</v>
      </c>
      <c r="B2" s="59"/>
      <c r="C2" s="59"/>
      <c r="D2" s="77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9" t="s">
        <v>4</v>
      </c>
      <c r="T2" s="79"/>
      <c r="U2" s="79"/>
      <c r="V2" s="79"/>
      <c r="W2" s="79"/>
      <c r="X2" s="79"/>
      <c r="Y2" s="79"/>
      <c r="Z2" s="80" t="s">
        <v>5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2"/>
    </row>
    <row r="3" spans="1:5" ht="6.75" customHeight="1">
      <c r="A3" s="3"/>
      <c r="B3" s="3"/>
      <c r="C3" s="3"/>
      <c r="D3" s="3"/>
      <c r="E3" s="3"/>
    </row>
    <row r="4" spans="1:42" ht="15.75" customHeight="1">
      <c r="A4" t="s">
        <v>6</v>
      </c>
      <c r="D4" s="62" t="s">
        <v>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4" t="s">
        <v>8</v>
      </c>
      <c r="T4" s="67" t="s">
        <v>9</v>
      </c>
      <c r="U4" s="70" t="s">
        <v>10</v>
      </c>
      <c r="V4" s="70"/>
      <c r="W4" s="70"/>
      <c r="X4" s="70"/>
      <c r="Y4" s="70"/>
      <c r="Z4" s="70"/>
      <c r="AA4" s="70"/>
      <c r="AB4" s="70"/>
      <c r="AC4" s="70"/>
      <c r="AD4" s="70"/>
      <c r="AE4" s="71" t="s">
        <v>11</v>
      </c>
      <c r="AF4" s="72"/>
      <c r="AG4" s="72"/>
      <c r="AH4" s="72"/>
      <c r="AI4" s="72"/>
      <c r="AJ4" s="72"/>
      <c r="AK4" s="72"/>
      <c r="AL4" s="72"/>
      <c r="AM4" s="72"/>
      <c r="AN4" s="73"/>
      <c r="AO4" s="74" t="s">
        <v>12</v>
      </c>
      <c r="AP4" s="74" t="s">
        <v>13</v>
      </c>
    </row>
    <row r="5" spans="1:42" s="6" customFormat="1" ht="29.2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5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/>
      <c r="Q5" s="4" t="s">
        <v>29</v>
      </c>
      <c r="R5" s="4" t="s">
        <v>20</v>
      </c>
      <c r="S5" s="65"/>
      <c r="T5" s="68"/>
      <c r="U5" s="63" t="s">
        <v>30</v>
      </c>
      <c r="V5" s="63"/>
      <c r="W5" s="63" t="s">
        <v>31</v>
      </c>
      <c r="X5" s="63"/>
      <c r="Y5" s="63" t="s">
        <v>32</v>
      </c>
      <c r="Z5" s="63"/>
      <c r="AA5" s="63" t="s">
        <v>33</v>
      </c>
      <c r="AB5" s="63"/>
      <c r="AC5" s="63" t="s">
        <v>34</v>
      </c>
      <c r="AD5" s="63"/>
      <c r="AE5" s="63" t="s">
        <v>30</v>
      </c>
      <c r="AF5" s="63"/>
      <c r="AG5" s="63" t="s">
        <v>31</v>
      </c>
      <c r="AH5" s="63"/>
      <c r="AI5" s="63" t="s">
        <v>32</v>
      </c>
      <c r="AJ5" s="63"/>
      <c r="AK5" s="63" t="s">
        <v>33</v>
      </c>
      <c r="AL5" s="63"/>
      <c r="AM5" s="63" t="s">
        <v>34</v>
      </c>
      <c r="AN5" s="63"/>
      <c r="AO5" s="75"/>
      <c r="AP5" s="75"/>
    </row>
    <row r="6" spans="1:42" s="14" customFormat="1" ht="15.75" customHeight="1">
      <c r="A6" s="7">
        <v>1</v>
      </c>
      <c r="B6" s="8">
        <v>1</v>
      </c>
      <c r="C6" s="9" t="s">
        <v>35</v>
      </c>
      <c r="D6" s="7" t="s">
        <v>36</v>
      </c>
      <c r="E6" s="7" t="s">
        <v>37</v>
      </c>
      <c r="F6" s="7">
        <v>1</v>
      </c>
      <c r="G6" s="10"/>
      <c r="H6" s="11">
        <f>A6</f>
        <v>1</v>
      </c>
      <c r="I6" s="11" t="s">
        <v>38</v>
      </c>
      <c r="J6" s="12">
        <v>7.3</v>
      </c>
      <c r="K6" s="11" t="s">
        <v>39</v>
      </c>
      <c r="L6" s="12">
        <v>7</v>
      </c>
      <c r="M6" s="11">
        <v>14.3</v>
      </c>
      <c r="N6" s="11">
        <v>96</v>
      </c>
      <c r="O6" s="11" t="str">
        <f aca="true" t="shared" si="0" ref="O6:Q21">IF(J6="","",IF(AND(J6&lt;=10,J6&gt;=8),"G",IF(AND(J6&gt;=0,J6&lt;3.5),"Kém",IF(AND(J6&gt;=3.5,J6&lt;5),"Y",IF(AND(J6&gt;=5,J6&lt;6.5),"Tb",IF(AND(J6&gt;=6.5,J6&lt;8),"K","Lỗi"))))))</f>
        <v>K</v>
      </c>
      <c r="P6" s="11" t="str">
        <f t="shared" si="0"/>
        <v>Lỗi</v>
      </c>
      <c r="Q6" s="11" t="str">
        <f t="shared" si="0"/>
        <v>K</v>
      </c>
      <c r="R6" s="11"/>
      <c r="S6" s="66"/>
      <c r="T6" s="69"/>
      <c r="U6" s="13" t="s">
        <v>40</v>
      </c>
      <c r="V6" s="13" t="s">
        <v>41</v>
      </c>
      <c r="W6" s="13" t="s">
        <v>40</v>
      </c>
      <c r="X6" s="13" t="s">
        <v>41</v>
      </c>
      <c r="Y6" s="13" t="s">
        <v>40</v>
      </c>
      <c r="Z6" s="13" t="s">
        <v>41</v>
      </c>
      <c r="AA6" s="13" t="s">
        <v>40</v>
      </c>
      <c r="AB6" s="13" t="s">
        <v>41</v>
      </c>
      <c r="AC6" s="13" t="s">
        <v>40</v>
      </c>
      <c r="AD6" s="13" t="s">
        <v>41</v>
      </c>
      <c r="AE6" s="13" t="s">
        <v>40</v>
      </c>
      <c r="AF6" s="13" t="s">
        <v>41</v>
      </c>
      <c r="AG6" s="13" t="s">
        <v>40</v>
      </c>
      <c r="AH6" s="13" t="s">
        <v>41</v>
      </c>
      <c r="AI6" s="13" t="s">
        <v>40</v>
      </c>
      <c r="AJ6" s="13" t="s">
        <v>42</v>
      </c>
      <c r="AK6" s="13" t="s">
        <v>40</v>
      </c>
      <c r="AL6" s="13" t="s">
        <v>41</v>
      </c>
      <c r="AM6" s="13" t="s">
        <v>40</v>
      </c>
      <c r="AN6" s="13" t="s">
        <v>41</v>
      </c>
      <c r="AO6" s="76"/>
      <c r="AP6" s="76"/>
    </row>
    <row r="7" spans="1:42" s="14" customFormat="1" ht="15.75" customHeight="1">
      <c r="A7" s="15">
        <v>2</v>
      </c>
      <c r="B7" s="16">
        <v>2</v>
      </c>
      <c r="C7" s="17" t="s">
        <v>43</v>
      </c>
      <c r="D7" s="15" t="s">
        <v>44</v>
      </c>
      <c r="E7" s="15" t="s">
        <v>37</v>
      </c>
      <c r="F7" s="15">
        <v>1</v>
      </c>
      <c r="G7" s="15"/>
      <c r="H7" s="11">
        <f aca="true" t="shared" si="1" ref="H7:H70">A7</f>
        <v>2</v>
      </c>
      <c r="I7" s="18" t="s">
        <v>45</v>
      </c>
      <c r="J7" s="19">
        <v>8.8</v>
      </c>
      <c r="K7" s="18" t="s">
        <v>46</v>
      </c>
      <c r="L7" s="19">
        <v>7.5</v>
      </c>
      <c r="M7" s="11">
        <v>16.3</v>
      </c>
      <c r="N7" s="11">
        <v>17</v>
      </c>
      <c r="O7" s="11" t="str">
        <f t="shared" si="0"/>
        <v>G</v>
      </c>
      <c r="P7" s="11" t="str">
        <f t="shared" si="0"/>
        <v>Lỗi</v>
      </c>
      <c r="Q7" s="11" t="str">
        <f t="shared" si="0"/>
        <v>K</v>
      </c>
      <c r="R7" s="11"/>
      <c r="S7" s="20">
        <f>COUNTIF($E$6:$E$178,"8A")</f>
        <v>46</v>
      </c>
      <c r="T7" s="21" t="s">
        <v>37</v>
      </c>
      <c r="U7" s="22">
        <f>SUMPRODUCT(($E$6:$E$178="8A")*($O$6:$O$178="G"))</f>
        <v>33</v>
      </c>
      <c r="V7" s="23">
        <f>IF(U7=0,"",ROUND((U7/$S7)*100,1))</f>
        <v>71.7</v>
      </c>
      <c r="W7" s="22">
        <f>SUMPRODUCT(($E$6:$E$178="8A")*($O$6:$O$178="K"))</f>
        <v>11</v>
      </c>
      <c r="X7" s="23">
        <f>IF(W7=0,"",ROUND((W7/$S7)*100,1))</f>
        <v>23.9</v>
      </c>
      <c r="Y7" s="22">
        <f>SUMPRODUCT(($E$6:$E$178="8A")*($O$6:$O$178="Tb"))</f>
        <v>2</v>
      </c>
      <c r="Z7" s="23">
        <f>IF(Y7=0,"",ROUND((Y7/$S7)*100,1))</f>
        <v>4.3</v>
      </c>
      <c r="AA7" s="22">
        <f>SUMPRODUCT(($E$6:$E$178="8A")*($O$6:$O$178="Y"))</f>
        <v>0</v>
      </c>
      <c r="AB7" s="23">
        <f>IF(AA7=0,"",ROUND((AA7/$S7)*100,1))</f>
      </c>
      <c r="AC7" s="22">
        <f>SUMPRODUCT(($E$6:$E$178="8A")*($O$6:$O$178="Kém"))</f>
        <v>0</v>
      </c>
      <c r="AD7" s="23">
        <f>IF(AC7=0,"",ROUND((AC7/$S7)*100,1))</f>
      </c>
      <c r="AE7" s="22">
        <f>SUMPRODUCT(($E$6:$E$178="8A")*($Q$6:$Q$178="G"))</f>
        <v>16</v>
      </c>
      <c r="AF7" s="23">
        <f>IF(AE7=0,"",ROUND((AE7/$S7)*100,1))</f>
        <v>34.8</v>
      </c>
      <c r="AG7" s="22">
        <f>SUMPRODUCT(($E$6:$E$178="8A")*($Q$6:$Q$178="K"))</f>
        <v>26</v>
      </c>
      <c r="AH7" s="23">
        <f>IF(AG7=0,"",ROUND((AG7/$S7)*100,1))</f>
        <v>56.5</v>
      </c>
      <c r="AI7" s="22">
        <f>SUMPRODUCT(($E$6:$E$178="8A")*($Q$6:$Q$178="Tb"))</f>
        <v>4</v>
      </c>
      <c r="AJ7" s="23">
        <f>IF(AI7=0,"",ROUND((AI7/$S7)*100,1))</f>
        <v>8.7</v>
      </c>
      <c r="AK7" s="22">
        <f>SUMPRODUCT(($E$6:$E$178="8A")*($Q$6:$Q$178="Y"))</f>
        <v>0</v>
      </c>
      <c r="AL7" s="23">
        <f>IF(AK7=0,"",ROUND((AK7/$S7)*100,1))</f>
      </c>
      <c r="AM7" s="22">
        <f>SUMPRODUCT(($E$6:$E$178="8A")*($Q$6:$Q$178="Kém"))</f>
        <v>0</v>
      </c>
      <c r="AN7" s="23">
        <f>IF(AM7=0,"",ROUND((AM7/$S7)*100,1))</f>
      </c>
      <c r="AO7" s="24">
        <f>(AC7+AA7+Y7+W7+U7)-S7</f>
        <v>0</v>
      </c>
      <c r="AP7" s="24">
        <f>(AM7+AK7+AI7+AG7+AE7)-S7</f>
        <v>0</v>
      </c>
    </row>
    <row r="8" spans="1:42" s="14" customFormat="1" ht="15.75" customHeight="1">
      <c r="A8" s="15">
        <v>3</v>
      </c>
      <c r="B8" s="16">
        <v>3</v>
      </c>
      <c r="C8" s="17" t="s">
        <v>47</v>
      </c>
      <c r="D8" s="15" t="s">
        <v>48</v>
      </c>
      <c r="E8" s="15" t="s">
        <v>37</v>
      </c>
      <c r="F8" s="15">
        <v>1</v>
      </c>
      <c r="G8" s="15"/>
      <c r="H8" s="11">
        <f t="shared" si="1"/>
        <v>3</v>
      </c>
      <c r="I8" s="18" t="s">
        <v>49</v>
      </c>
      <c r="J8" s="19">
        <v>8.8</v>
      </c>
      <c r="K8" s="18" t="s">
        <v>50</v>
      </c>
      <c r="L8" s="19">
        <v>9.3</v>
      </c>
      <c r="M8" s="11">
        <v>18.1</v>
      </c>
      <c r="N8" s="11">
        <v>1</v>
      </c>
      <c r="O8" s="11" t="str">
        <f t="shared" si="0"/>
        <v>G</v>
      </c>
      <c r="P8" s="11" t="str">
        <f t="shared" si="0"/>
        <v>Lỗi</v>
      </c>
      <c r="Q8" s="11" t="str">
        <f t="shared" si="0"/>
        <v>G</v>
      </c>
      <c r="R8" s="11"/>
      <c r="S8" s="20">
        <f>COUNTIF($E$6:$E$178,"8B")</f>
        <v>45</v>
      </c>
      <c r="T8" s="25" t="s">
        <v>51</v>
      </c>
      <c r="U8" s="22">
        <f>SUMPRODUCT(($E$6:$E$178="8B")*($O$6:$O$178="G"))</f>
        <v>19</v>
      </c>
      <c r="V8" s="23">
        <f>IF(U8=0,"",ROUND((U8/$S8)*100,1))</f>
        <v>42.2</v>
      </c>
      <c r="W8" s="22">
        <f>SUMPRODUCT(($E$6:$E$178="8B")*($O$6:$O$178="K"))</f>
        <v>23</v>
      </c>
      <c r="X8" s="23">
        <f>IF(W8=0,"",ROUND((W8/$S8)*100,1))</f>
        <v>51.1</v>
      </c>
      <c r="Y8" s="22">
        <f>SUMPRODUCT(($E$6:$E$178="8B")*($O$6:$O$178="Tb"))</f>
        <v>3</v>
      </c>
      <c r="Z8" s="23">
        <f>IF(Y8=0,"",ROUND((Y8/$S8)*100,1))</f>
        <v>6.7</v>
      </c>
      <c r="AA8" s="22">
        <f>SUMPRODUCT(($E$6:$E$178="8B")*($O$6:$O$178="Y"))</f>
        <v>0</v>
      </c>
      <c r="AB8" s="23">
        <f>IF(AA8=0,"",ROUND((AA8/$S8)*100,1))</f>
      </c>
      <c r="AC8" s="22">
        <f>SUMPRODUCT(($E$6:$E$178="8B")*($O$6:$O$178="Kém"))</f>
        <v>0</v>
      </c>
      <c r="AD8" s="23">
        <f>IF(AC8=0,"",ROUND((AC8/$S8)*100,1))</f>
      </c>
      <c r="AE8" s="22">
        <f>SUMPRODUCT(($E$6:$E$178="8B")*($Q$6:$Q$178="G"))</f>
        <v>13</v>
      </c>
      <c r="AF8" s="23">
        <f>IF(AE8=0,"",ROUND((AE8/$S8)*100,1))</f>
        <v>28.9</v>
      </c>
      <c r="AG8" s="22">
        <f>SUMPRODUCT(($E$6:$E$178="8B")*($Q$6:$Q$178="K"))</f>
        <v>28</v>
      </c>
      <c r="AH8" s="23">
        <f>IF(AG8=0,"",ROUND((AG8/$S8)*100,1))</f>
        <v>62.2</v>
      </c>
      <c r="AI8" s="22">
        <f>SUMPRODUCT(($E$6:$E$178="8B")*($Q$6:$Q$178="Tb"))</f>
        <v>3</v>
      </c>
      <c r="AJ8" s="23">
        <f>IF(AI8=0,"",ROUND((AI8/$S8)*100,1))</f>
        <v>6.7</v>
      </c>
      <c r="AK8" s="22">
        <f>SUMPRODUCT(($E$6:$E$178="8B")*($Q$6:$Q$178="Y"))</f>
        <v>1</v>
      </c>
      <c r="AL8" s="23">
        <f>IF(AK8=0,"",ROUND((AK8/$S8)*100,1))</f>
        <v>2.2</v>
      </c>
      <c r="AM8" s="22">
        <f>SUMPRODUCT(($E$6:$E$178="8B")*($Q$6:$Q$178="Kém"))</f>
        <v>0</v>
      </c>
      <c r="AN8" s="23">
        <f>IF(AM8=0,"",ROUND((AM8/$S8)*100,1))</f>
      </c>
      <c r="AO8" s="24">
        <f>(AC8+AA8+Y8+W8+U8)-S8</f>
        <v>0</v>
      </c>
      <c r="AP8" s="24">
        <f>(AM8+AK8+AI8+AG8+AE8)-S8</f>
        <v>0</v>
      </c>
    </row>
    <row r="9" spans="1:42" s="14" customFormat="1" ht="16.5" customHeight="1">
      <c r="A9" s="15">
        <v>4</v>
      </c>
      <c r="B9" s="16">
        <v>4</v>
      </c>
      <c r="C9" s="17" t="s">
        <v>52</v>
      </c>
      <c r="D9" s="15" t="s">
        <v>53</v>
      </c>
      <c r="E9" s="15" t="s">
        <v>51</v>
      </c>
      <c r="F9" s="15">
        <v>1</v>
      </c>
      <c r="G9" s="15"/>
      <c r="H9" s="11">
        <f t="shared" si="1"/>
        <v>4</v>
      </c>
      <c r="I9" s="18" t="s">
        <v>54</v>
      </c>
      <c r="J9" s="19">
        <v>7</v>
      </c>
      <c r="K9" s="18" t="s">
        <v>55</v>
      </c>
      <c r="L9" s="19">
        <v>7.8</v>
      </c>
      <c r="M9" s="11">
        <v>14.8</v>
      </c>
      <c r="N9" s="11">
        <v>73</v>
      </c>
      <c r="O9" s="11" t="str">
        <f t="shared" si="0"/>
        <v>K</v>
      </c>
      <c r="P9" s="11" t="str">
        <f t="shared" si="0"/>
        <v>Lỗi</v>
      </c>
      <c r="Q9" s="11" t="str">
        <f t="shared" si="0"/>
        <v>K</v>
      </c>
      <c r="R9" s="11"/>
      <c r="S9" s="20">
        <f>COUNTIF($E$6:$E$178,"8C")</f>
        <v>45</v>
      </c>
      <c r="T9" s="25" t="s">
        <v>56</v>
      </c>
      <c r="U9" s="22">
        <f>SUMPRODUCT(($E$6:$E$178="8C")*($O$6:$O$178="G"))</f>
        <v>15</v>
      </c>
      <c r="V9" s="23">
        <f>IF(U9=0,"",ROUND((U9/$S9)*100,1))</f>
        <v>33.3</v>
      </c>
      <c r="W9" s="22">
        <f>SUMPRODUCT(($E$6:$E$178="8C")*($O$6:$O$178="K"))</f>
        <v>20</v>
      </c>
      <c r="X9" s="23">
        <f>IF(W9=0,"",ROUND((W9/$S9)*100,1))</f>
        <v>44.4</v>
      </c>
      <c r="Y9" s="22">
        <f>SUMPRODUCT(($E$6:$E$178="8C")*($O$6:$O$178="Tb"))</f>
        <v>10</v>
      </c>
      <c r="Z9" s="23">
        <f>IF(Y9=0,"",ROUND((Y9/$S9)*100,1))</f>
        <v>22.2</v>
      </c>
      <c r="AA9" s="22">
        <f>SUMPRODUCT(($E$6:$E$178="8C")*($O$6:$O$178="Y"))</f>
        <v>0</v>
      </c>
      <c r="AB9" s="23">
        <f>IF(AA9=0,"",ROUND((AA9/$S9)*100,1))</f>
      </c>
      <c r="AC9" s="22">
        <f>SUMPRODUCT(($E$6:$E$178="8C")*($O$6:$O$178="Kém"))</f>
        <v>0</v>
      </c>
      <c r="AD9" s="23">
        <f>IF(AC9=0,"",ROUND((AC9/$S9)*100,1))</f>
      </c>
      <c r="AE9" s="22">
        <f>SUMPRODUCT(($E$6:$E$178="8C")*($Q$6:$Q$178="G"))</f>
        <v>5</v>
      </c>
      <c r="AF9" s="23">
        <f>IF(AE9=0,"",ROUND((AE9/$S9)*100,1))</f>
        <v>11.1</v>
      </c>
      <c r="AG9" s="22">
        <f>SUMPRODUCT(($E$6:$E$178="8C")*($Q$6:$Q$178="K"))</f>
        <v>27</v>
      </c>
      <c r="AH9" s="23">
        <f>IF(AG9=0,"",ROUND((AG9/$S9)*100,1))</f>
        <v>60</v>
      </c>
      <c r="AI9" s="22">
        <f>SUMPRODUCT(($E$6:$E$178="8C")*($Q$6:$Q$178="Tb"))</f>
        <v>13</v>
      </c>
      <c r="AJ9" s="23">
        <f>IF(AI9=0,"",ROUND((AI9/$S9)*100,1))</f>
        <v>28.9</v>
      </c>
      <c r="AK9" s="22">
        <f>SUMPRODUCT(($E$6:$E$178="8C")*($Q$6:$Q$178="Y"))</f>
        <v>0</v>
      </c>
      <c r="AL9" s="23">
        <f>IF(AK9=0,"",ROUND((AK9/$S9)*100,1))</f>
      </c>
      <c r="AM9" s="22">
        <f>SUMPRODUCT(($E$6:$E$178="8C")*($Q$6:$Q$178="Kém"))</f>
        <v>0</v>
      </c>
      <c r="AN9" s="23">
        <f>IF(AM9=0,"",ROUND((AM9/$S9)*100,1))</f>
      </c>
      <c r="AO9" s="24">
        <f>(AC9+AA9+Y9+W9+U9)-S9</f>
        <v>0</v>
      </c>
      <c r="AP9" s="24">
        <f>(AM9+AK9+AI9+AG9+AE9)-S9</f>
        <v>0</v>
      </c>
    </row>
    <row r="10" spans="1:42" s="14" customFormat="1" ht="15.75" customHeight="1">
      <c r="A10" s="15">
        <v>5</v>
      </c>
      <c r="B10" s="16">
        <v>5</v>
      </c>
      <c r="C10" s="17" t="s">
        <v>57</v>
      </c>
      <c r="D10" s="15" t="s">
        <v>58</v>
      </c>
      <c r="E10" s="15" t="s">
        <v>37</v>
      </c>
      <c r="F10" s="15">
        <v>1</v>
      </c>
      <c r="G10" s="15"/>
      <c r="H10" s="11">
        <f t="shared" si="1"/>
        <v>5</v>
      </c>
      <c r="I10" s="18" t="s">
        <v>59</v>
      </c>
      <c r="J10" s="19">
        <v>8.5</v>
      </c>
      <c r="K10" s="18" t="s">
        <v>60</v>
      </c>
      <c r="L10" s="19">
        <v>7.5</v>
      </c>
      <c r="M10" s="11">
        <v>16</v>
      </c>
      <c r="N10" s="11">
        <v>28</v>
      </c>
      <c r="O10" s="11" t="str">
        <f t="shared" si="0"/>
        <v>G</v>
      </c>
      <c r="P10" s="11" t="str">
        <f t="shared" si="0"/>
        <v>Lỗi</v>
      </c>
      <c r="Q10" s="11" t="str">
        <f t="shared" si="0"/>
        <v>K</v>
      </c>
      <c r="R10" s="11"/>
      <c r="S10" s="26">
        <f>COUNTIF($E$6:$E$178,"8D")</f>
        <v>37</v>
      </c>
      <c r="T10" s="27" t="s">
        <v>61</v>
      </c>
      <c r="U10" s="28">
        <f>SUMPRODUCT(($E$6:$E$178="8D")*($O$6:$O$178="G"))</f>
        <v>2</v>
      </c>
      <c r="V10" s="29">
        <f>IF(U10=0,"",ROUND((U10/$S10)*100,1))</f>
        <v>5.4</v>
      </c>
      <c r="W10" s="28">
        <f>SUMPRODUCT(($E$6:$E$178="8D")*($O$6:$O$178="K"))</f>
        <v>22</v>
      </c>
      <c r="X10" s="29">
        <f>IF(W10=0,"",ROUND((W10/$S10)*100,1))</f>
        <v>59.5</v>
      </c>
      <c r="Y10" s="28">
        <f>SUMPRODUCT(($E$6:$E$178="8D")*($O$6:$O$178="Tb"))</f>
        <v>9</v>
      </c>
      <c r="Z10" s="29">
        <f>IF(Y10=0,"",ROUND((Y10/$S10)*100,1))</f>
        <v>24.3</v>
      </c>
      <c r="AA10" s="28">
        <f>SUMPRODUCT(($E$6:$E$178="8D")*($O$6:$O$178="Y"))</f>
        <v>4</v>
      </c>
      <c r="AB10" s="29">
        <f>IF(AA10=0,"",ROUND((AA10/$S10)*100,1))</f>
        <v>10.8</v>
      </c>
      <c r="AC10" s="28">
        <f>SUMPRODUCT(($E$6:$E$178="8D")*($O$6:$O$178="Kém"))</f>
        <v>0</v>
      </c>
      <c r="AD10" s="29">
        <f>IF(AC10=0,"",ROUND((AC10/$S10)*100,1))</f>
      </c>
      <c r="AE10" s="28">
        <f>SUMPRODUCT(($E$6:$E$178="8D")*($Q$6:$Q$178="G"))</f>
        <v>0</v>
      </c>
      <c r="AF10" s="29">
        <f>IF(AE10=0,"",ROUND((AE10/$S10)*100,1))</f>
      </c>
      <c r="AG10" s="28">
        <f>SUMPRODUCT(($E$6:$E$178="8D")*($Q$6:$Q$178="K"))</f>
        <v>15</v>
      </c>
      <c r="AH10" s="29">
        <f>IF(AG10=0,"",ROUND((AG10/$S10)*100,1))</f>
        <v>40.5</v>
      </c>
      <c r="AI10" s="28">
        <f>SUMPRODUCT(($E$6:$E$178="8D")*($Q$6:$Q$178="Tb"))</f>
        <v>17</v>
      </c>
      <c r="AJ10" s="29">
        <f>IF(AI10=0,"",ROUND((AI10/$S10)*100,1))</f>
        <v>45.9</v>
      </c>
      <c r="AK10" s="28">
        <f>SUMPRODUCT(($E$6:$E$178="8D")*($Q$6:$Q$178="Y"))</f>
        <v>5</v>
      </c>
      <c r="AL10" s="29">
        <f>IF(AK10=0,"",ROUND((AK10/$S10)*100,1))</f>
        <v>13.5</v>
      </c>
      <c r="AM10" s="28">
        <f>SUMPRODUCT(($E$6:$E$178="8D")*($Q$6:$Q$178="Kém"))</f>
        <v>0</v>
      </c>
      <c r="AN10" s="29">
        <f>IF(AM10=0,"",ROUND((AM10/$S10)*100,1))</f>
      </c>
      <c r="AO10" s="24">
        <f>(AC10+AA10+Y10+W10+U10)-S10</f>
        <v>0</v>
      </c>
      <c r="AP10" s="24">
        <f>(AM10+AK10+AI10+AG10+AE10)-S10</f>
        <v>0</v>
      </c>
    </row>
    <row r="11" spans="1:42" s="14" customFormat="1" ht="15.75" customHeight="1">
      <c r="A11" s="15">
        <v>6</v>
      </c>
      <c r="B11" s="16">
        <v>6</v>
      </c>
      <c r="C11" s="17" t="s">
        <v>62</v>
      </c>
      <c r="D11" s="15" t="s">
        <v>63</v>
      </c>
      <c r="E11" s="15" t="s">
        <v>37</v>
      </c>
      <c r="F11" s="15">
        <v>1</v>
      </c>
      <c r="G11" s="15"/>
      <c r="H11" s="11">
        <f t="shared" si="1"/>
        <v>6</v>
      </c>
      <c r="I11" s="18" t="s">
        <v>64</v>
      </c>
      <c r="J11" s="19">
        <v>9</v>
      </c>
      <c r="K11" s="18" t="s">
        <v>65</v>
      </c>
      <c r="L11" s="19">
        <v>8</v>
      </c>
      <c r="M11" s="11">
        <v>17</v>
      </c>
      <c r="N11" s="11">
        <v>8</v>
      </c>
      <c r="O11" s="18" t="str">
        <f t="shared" si="0"/>
        <v>G</v>
      </c>
      <c r="P11" s="18" t="str">
        <f t="shared" si="0"/>
        <v>Lỗi</v>
      </c>
      <c r="Q11" s="18" t="str">
        <f t="shared" si="0"/>
        <v>G</v>
      </c>
      <c r="R11" s="18"/>
      <c r="S11" s="30">
        <f>SUM(S7:S10)</f>
        <v>173</v>
      </c>
      <c r="T11" s="31" t="s">
        <v>66</v>
      </c>
      <c r="U11" s="32">
        <f>IF(AND(U7="",U8="",U9="",U10=""),"",SUM(U7:U10))</f>
        <v>69</v>
      </c>
      <c r="V11" s="32">
        <f>IF(U11=0,"",ROUND((U11/$S11)*100,1))</f>
        <v>39.9</v>
      </c>
      <c r="W11" s="32">
        <f aca="true" t="shared" si="2" ref="W11:AM11">IF(AND(W7="",W8="",W9="",W10=""),"",SUM(W7:W10))</f>
        <v>76</v>
      </c>
      <c r="X11" s="32">
        <f>IF(W11=0,"",ROUND((W11/$S11)*100,1))</f>
        <v>43.9</v>
      </c>
      <c r="Y11" s="32">
        <f t="shared" si="2"/>
        <v>24</v>
      </c>
      <c r="Z11" s="32">
        <f>IF(Y11=0,"",ROUND((Y11/$S11)*100,1))</f>
        <v>13.9</v>
      </c>
      <c r="AA11" s="32">
        <f t="shared" si="2"/>
        <v>4</v>
      </c>
      <c r="AB11" s="32">
        <f>IF(AA11=0,"",ROUND((AA11/$S11)*100,1))</f>
        <v>2.3</v>
      </c>
      <c r="AC11" s="32">
        <f t="shared" si="2"/>
        <v>0</v>
      </c>
      <c r="AD11" s="32">
        <f>IF(AC11=0,"",ROUND((AC11/$S11)*100,1))</f>
      </c>
      <c r="AE11" s="32">
        <f t="shared" si="2"/>
        <v>34</v>
      </c>
      <c r="AF11" s="32">
        <f>IF(AE11=0,"",ROUND((AE11/$S11)*100,1))</f>
        <v>19.7</v>
      </c>
      <c r="AG11" s="32">
        <f t="shared" si="2"/>
        <v>96</v>
      </c>
      <c r="AH11" s="32">
        <f>IF(AG11=0,"",ROUND((AG11/$S11)*100,1))</f>
        <v>55.5</v>
      </c>
      <c r="AI11" s="32">
        <f t="shared" si="2"/>
        <v>37</v>
      </c>
      <c r="AJ11" s="32">
        <f>IF(AI11=0,"",ROUND((AI11/$S11)*100,1))</f>
        <v>21.4</v>
      </c>
      <c r="AK11" s="32">
        <f t="shared" si="2"/>
        <v>6</v>
      </c>
      <c r="AL11" s="32">
        <f>IF(AK11=0,"",ROUND((AK11/$S11)*100,1))</f>
        <v>3.5</v>
      </c>
      <c r="AM11" s="32">
        <f t="shared" si="2"/>
        <v>0</v>
      </c>
      <c r="AN11" s="32">
        <f>IF(AM11=0,"",ROUND((AM11/$S11)*100,1))</f>
      </c>
      <c r="AO11" s="33">
        <f>(AC11+AA11+Y11+W11+U11)-S11</f>
        <v>0</v>
      </c>
      <c r="AP11" s="33">
        <f>(AM11+AK11+AI11+AG11+AE11)-S11</f>
        <v>0</v>
      </c>
    </row>
    <row r="12" spans="1:41" s="14" customFormat="1" ht="16.5" customHeight="1">
      <c r="A12" s="15">
        <v>7</v>
      </c>
      <c r="B12" s="16">
        <v>7</v>
      </c>
      <c r="C12" s="17" t="s">
        <v>67</v>
      </c>
      <c r="D12" s="34">
        <v>36499</v>
      </c>
      <c r="E12" s="15" t="s">
        <v>56</v>
      </c>
      <c r="F12" s="15">
        <v>1</v>
      </c>
      <c r="G12" s="15"/>
      <c r="H12" s="11">
        <f t="shared" si="1"/>
        <v>7</v>
      </c>
      <c r="I12" s="18" t="s">
        <v>68</v>
      </c>
      <c r="J12" s="19">
        <v>8.3</v>
      </c>
      <c r="K12" s="18" t="s">
        <v>69</v>
      </c>
      <c r="L12" s="19">
        <v>6.5</v>
      </c>
      <c r="M12" s="11">
        <v>14.8</v>
      </c>
      <c r="N12" s="11">
        <v>73</v>
      </c>
      <c r="O12" s="11" t="str">
        <f t="shared" si="0"/>
        <v>G</v>
      </c>
      <c r="P12" s="11" t="str">
        <f t="shared" si="0"/>
        <v>Lỗi</v>
      </c>
      <c r="Q12" s="11" t="str">
        <f t="shared" si="0"/>
        <v>K</v>
      </c>
      <c r="R12" s="11"/>
      <c r="S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</row>
    <row r="13" spans="1:41" s="14" customFormat="1" ht="16.5" customHeight="1">
      <c r="A13" s="15">
        <v>8</v>
      </c>
      <c r="B13" s="16">
        <v>8</v>
      </c>
      <c r="C13" s="17" t="s">
        <v>70</v>
      </c>
      <c r="D13" s="34">
        <v>36165</v>
      </c>
      <c r="E13" s="15" t="s">
        <v>51</v>
      </c>
      <c r="F13" s="15">
        <v>1</v>
      </c>
      <c r="G13" s="15"/>
      <c r="H13" s="11">
        <f t="shared" si="1"/>
        <v>8</v>
      </c>
      <c r="I13" s="18" t="s">
        <v>71</v>
      </c>
      <c r="J13" s="19">
        <v>6.8</v>
      </c>
      <c r="K13" s="18" t="s">
        <v>72</v>
      </c>
      <c r="L13" s="19">
        <v>7.5</v>
      </c>
      <c r="M13" s="11">
        <v>14.3</v>
      </c>
      <c r="N13" s="11">
        <v>96</v>
      </c>
      <c r="O13" s="11" t="str">
        <f t="shared" si="0"/>
        <v>K</v>
      </c>
      <c r="P13" s="11" t="str">
        <f t="shared" si="0"/>
        <v>Lỗi</v>
      </c>
      <c r="Q13" s="11" t="str">
        <f t="shared" si="0"/>
        <v>K</v>
      </c>
      <c r="R13" s="11"/>
      <c r="S13" s="35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s="14" customFormat="1" ht="16.5" customHeight="1">
      <c r="A14" s="15">
        <v>9</v>
      </c>
      <c r="B14" s="16">
        <v>9</v>
      </c>
      <c r="C14" s="17" t="s">
        <v>73</v>
      </c>
      <c r="D14" s="15" t="s">
        <v>74</v>
      </c>
      <c r="E14" s="15" t="s">
        <v>51</v>
      </c>
      <c r="F14" s="15">
        <v>1</v>
      </c>
      <c r="G14" s="15"/>
      <c r="H14" s="11">
        <f t="shared" si="1"/>
        <v>9</v>
      </c>
      <c r="I14" s="18" t="s">
        <v>75</v>
      </c>
      <c r="J14" s="19">
        <v>7.5</v>
      </c>
      <c r="K14" s="18" t="s">
        <v>76</v>
      </c>
      <c r="L14" s="19">
        <v>8</v>
      </c>
      <c r="M14" s="11">
        <v>15.5</v>
      </c>
      <c r="N14" s="11">
        <v>47</v>
      </c>
      <c r="O14" s="11" t="str">
        <f t="shared" si="0"/>
        <v>K</v>
      </c>
      <c r="P14" s="11" t="str">
        <f t="shared" si="0"/>
        <v>Lỗi</v>
      </c>
      <c r="Q14" s="11" t="str">
        <f t="shared" si="0"/>
        <v>G</v>
      </c>
      <c r="R14" s="11"/>
      <c r="S14" s="35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s="14" customFormat="1" ht="15.75" customHeight="1">
      <c r="A15" s="15">
        <v>10</v>
      </c>
      <c r="B15" s="16">
        <v>10</v>
      </c>
      <c r="C15" s="17" t="s">
        <v>77</v>
      </c>
      <c r="D15" s="15" t="s">
        <v>78</v>
      </c>
      <c r="E15" s="15" t="s">
        <v>37</v>
      </c>
      <c r="F15" s="15">
        <v>1</v>
      </c>
      <c r="G15" s="15"/>
      <c r="H15" s="11">
        <f t="shared" si="1"/>
        <v>10</v>
      </c>
      <c r="I15" s="18" t="s">
        <v>79</v>
      </c>
      <c r="J15" s="19">
        <v>7.5</v>
      </c>
      <c r="K15" s="18" t="s">
        <v>80</v>
      </c>
      <c r="L15" s="19">
        <v>7.3</v>
      </c>
      <c r="M15" s="11">
        <v>14.8</v>
      </c>
      <c r="N15" s="11">
        <v>73</v>
      </c>
      <c r="O15" s="11" t="str">
        <f t="shared" si="0"/>
        <v>K</v>
      </c>
      <c r="P15" s="11" t="str">
        <f t="shared" si="0"/>
        <v>Lỗi</v>
      </c>
      <c r="Q15" s="11" t="str">
        <f t="shared" si="0"/>
        <v>K</v>
      </c>
      <c r="R15" s="11"/>
      <c r="S15" s="35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s="14" customFormat="1" ht="16.5" customHeight="1">
      <c r="A16" s="15">
        <v>11</v>
      </c>
      <c r="B16" s="16">
        <v>11</v>
      </c>
      <c r="C16" s="17" t="s">
        <v>77</v>
      </c>
      <c r="D16" s="34">
        <v>36203</v>
      </c>
      <c r="E16" s="15" t="s">
        <v>51</v>
      </c>
      <c r="F16" s="15">
        <v>1</v>
      </c>
      <c r="G16" s="15"/>
      <c r="H16" s="11">
        <f t="shared" si="1"/>
        <v>11</v>
      </c>
      <c r="I16" s="18" t="s">
        <v>81</v>
      </c>
      <c r="J16" s="19">
        <v>7.8</v>
      </c>
      <c r="K16" s="18" t="s">
        <v>82</v>
      </c>
      <c r="L16" s="19">
        <v>7</v>
      </c>
      <c r="M16" s="11">
        <v>14.8</v>
      </c>
      <c r="N16" s="11">
        <v>73</v>
      </c>
      <c r="O16" s="11" t="str">
        <f t="shared" si="0"/>
        <v>K</v>
      </c>
      <c r="P16" s="11" t="str">
        <f t="shared" si="0"/>
        <v>Lỗi</v>
      </c>
      <c r="Q16" s="11" t="str">
        <f t="shared" si="0"/>
        <v>K</v>
      </c>
      <c r="R16" s="11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s="14" customFormat="1" ht="15.75" customHeight="1">
      <c r="A17" s="15">
        <v>12</v>
      </c>
      <c r="B17" s="16">
        <v>12</v>
      </c>
      <c r="C17" s="17" t="s">
        <v>83</v>
      </c>
      <c r="D17" s="15" t="s">
        <v>84</v>
      </c>
      <c r="E17" s="15" t="s">
        <v>37</v>
      </c>
      <c r="F17" s="15">
        <v>1</v>
      </c>
      <c r="G17" s="15"/>
      <c r="H17" s="11">
        <f t="shared" si="1"/>
        <v>12</v>
      </c>
      <c r="I17" s="18" t="s">
        <v>85</v>
      </c>
      <c r="J17" s="19">
        <v>8.8</v>
      </c>
      <c r="K17" s="18" t="s">
        <v>86</v>
      </c>
      <c r="L17" s="19">
        <v>7.5</v>
      </c>
      <c r="M17" s="11">
        <v>16.3</v>
      </c>
      <c r="N17" s="11">
        <v>17</v>
      </c>
      <c r="O17" s="11" t="str">
        <f t="shared" si="0"/>
        <v>G</v>
      </c>
      <c r="P17" s="11" t="str">
        <f t="shared" si="0"/>
        <v>Lỗi</v>
      </c>
      <c r="Q17" s="11" t="str">
        <f t="shared" si="0"/>
        <v>K</v>
      </c>
      <c r="R17" s="11"/>
      <c r="S17" s="40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s="14" customFormat="1" ht="16.5" customHeight="1">
      <c r="A18" s="15">
        <v>13</v>
      </c>
      <c r="B18" s="16">
        <v>13</v>
      </c>
      <c r="C18" s="17" t="s">
        <v>87</v>
      </c>
      <c r="D18" s="15" t="s">
        <v>88</v>
      </c>
      <c r="E18" s="15" t="s">
        <v>51</v>
      </c>
      <c r="F18" s="15">
        <v>1</v>
      </c>
      <c r="G18" s="15"/>
      <c r="H18" s="11">
        <f t="shared" si="1"/>
        <v>13</v>
      </c>
      <c r="I18" s="18" t="s">
        <v>89</v>
      </c>
      <c r="J18" s="19">
        <v>6.8</v>
      </c>
      <c r="K18" s="18" t="s">
        <v>90</v>
      </c>
      <c r="L18" s="19">
        <v>7.3</v>
      </c>
      <c r="M18" s="11">
        <v>14.1</v>
      </c>
      <c r="N18" s="11">
        <v>108</v>
      </c>
      <c r="O18" s="11" t="str">
        <f t="shared" si="0"/>
        <v>K</v>
      </c>
      <c r="P18" s="11" t="str">
        <f t="shared" si="0"/>
        <v>Lỗi</v>
      </c>
      <c r="Q18" s="11" t="str">
        <f t="shared" si="0"/>
        <v>K</v>
      </c>
      <c r="R18" s="11"/>
      <c r="S18" s="40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s="14" customFormat="1" ht="16.5" customHeight="1">
      <c r="A19" s="15">
        <v>14</v>
      </c>
      <c r="B19" s="16">
        <v>14</v>
      </c>
      <c r="C19" s="17" t="s">
        <v>91</v>
      </c>
      <c r="D19" s="15" t="s">
        <v>92</v>
      </c>
      <c r="E19" s="15" t="s">
        <v>56</v>
      </c>
      <c r="F19" s="15">
        <v>1</v>
      </c>
      <c r="G19" s="15"/>
      <c r="H19" s="11">
        <f t="shared" si="1"/>
        <v>14</v>
      </c>
      <c r="I19" s="18" t="s">
        <v>93</v>
      </c>
      <c r="J19" s="19">
        <v>8.3</v>
      </c>
      <c r="K19" s="18" t="s">
        <v>94</v>
      </c>
      <c r="L19" s="19">
        <v>8.3</v>
      </c>
      <c r="M19" s="11">
        <v>16.6</v>
      </c>
      <c r="N19" s="11">
        <v>12</v>
      </c>
      <c r="O19" s="11" t="str">
        <f t="shared" si="0"/>
        <v>G</v>
      </c>
      <c r="P19" s="11" t="str">
        <f t="shared" si="0"/>
        <v>Lỗi</v>
      </c>
      <c r="Q19" s="11" t="str">
        <f t="shared" si="0"/>
        <v>G</v>
      </c>
      <c r="R19" s="11"/>
      <c r="S19" s="40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s="14" customFormat="1" ht="16.5" customHeight="1">
      <c r="A20" s="15">
        <v>15</v>
      </c>
      <c r="B20" s="16">
        <v>15</v>
      </c>
      <c r="C20" s="17" t="s">
        <v>95</v>
      </c>
      <c r="D20" s="15" t="s">
        <v>96</v>
      </c>
      <c r="E20" s="15" t="s">
        <v>51</v>
      </c>
      <c r="F20" s="15">
        <v>1</v>
      </c>
      <c r="G20" s="15"/>
      <c r="H20" s="11">
        <f t="shared" si="1"/>
        <v>15</v>
      </c>
      <c r="I20" s="18" t="s">
        <v>97</v>
      </c>
      <c r="J20" s="19">
        <v>7.3</v>
      </c>
      <c r="K20" s="18" t="s">
        <v>98</v>
      </c>
      <c r="L20" s="19">
        <v>5.8</v>
      </c>
      <c r="M20" s="11">
        <v>13.1</v>
      </c>
      <c r="N20" s="11">
        <v>133</v>
      </c>
      <c r="O20" s="11" t="str">
        <f t="shared" si="0"/>
        <v>K</v>
      </c>
      <c r="P20" s="11" t="str">
        <f t="shared" si="0"/>
        <v>Lỗi</v>
      </c>
      <c r="Q20" s="11" t="str">
        <f t="shared" si="0"/>
        <v>Tb</v>
      </c>
      <c r="R20" s="11"/>
      <c r="S20" s="40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s="14" customFormat="1" ht="16.5" customHeight="1">
      <c r="A21" s="15">
        <v>16</v>
      </c>
      <c r="B21" s="16">
        <v>16</v>
      </c>
      <c r="C21" s="17" t="s">
        <v>99</v>
      </c>
      <c r="D21" s="15" t="s">
        <v>100</v>
      </c>
      <c r="E21" s="15" t="s">
        <v>51</v>
      </c>
      <c r="F21" s="15">
        <v>1</v>
      </c>
      <c r="G21" s="15"/>
      <c r="H21" s="11">
        <f t="shared" si="1"/>
        <v>16</v>
      </c>
      <c r="I21" s="18" t="s">
        <v>101</v>
      </c>
      <c r="J21" s="19">
        <v>7.3</v>
      </c>
      <c r="K21" s="18" t="s">
        <v>102</v>
      </c>
      <c r="L21" s="19">
        <v>6.3</v>
      </c>
      <c r="M21" s="11">
        <v>13.6</v>
      </c>
      <c r="N21" s="11">
        <v>126</v>
      </c>
      <c r="O21" s="11" t="str">
        <f t="shared" si="0"/>
        <v>K</v>
      </c>
      <c r="P21" s="11" t="str">
        <f t="shared" si="0"/>
        <v>Lỗi</v>
      </c>
      <c r="Q21" s="11" t="str">
        <f t="shared" si="0"/>
        <v>Tb</v>
      </c>
      <c r="R21" s="11"/>
      <c r="S21" s="38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s="14" customFormat="1" ht="15.75" customHeight="1">
      <c r="A22" s="15">
        <v>17</v>
      </c>
      <c r="B22" s="16">
        <v>17</v>
      </c>
      <c r="C22" s="17" t="s">
        <v>103</v>
      </c>
      <c r="D22" s="15" t="s">
        <v>104</v>
      </c>
      <c r="E22" s="15" t="s">
        <v>37</v>
      </c>
      <c r="F22" s="15">
        <v>1</v>
      </c>
      <c r="G22" s="15"/>
      <c r="H22" s="11">
        <f t="shared" si="1"/>
        <v>17</v>
      </c>
      <c r="I22" s="18" t="s">
        <v>105</v>
      </c>
      <c r="J22" s="19">
        <v>8.3</v>
      </c>
      <c r="K22" s="18" t="s">
        <v>106</v>
      </c>
      <c r="L22" s="19">
        <v>6</v>
      </c>
      <c r="M22" s="11">
        <v>14.3</v>
      </c>
      <c r="N22" s="11">
        <v>96</v>
      </c>
      <c r="O22" s="11" t="str">
        <f aca="true" t="shared" si="3" ref="O22:Q82">IF(J22="","",IF(AND(J22&lt;=10,J22&gt;=8),"G",IF(AND(J22&gt;=0,J22&lt;3.5),"Kém",IF(AND(J22&gt;=3.5,J22&lt;5),"Y",IF(AND(J22&gt;=5,J22&lt;6.5),"Tb",IF(AND(J22&gt;=6.5,J22&lt;8),"K","Lỗi"))))))</f>
        <v>G</v>
      </c>
      <c r="P22" s="11" t="str">
        <f t="shared" si="3"/>
        <v>Lỗi</v>
      </c>
      <c r="Q22" s="11" t="str">
        <f t="shared" si="3"/>
        <v>Tb</v>
      </c>
      <c r="R22" s="11"/>
      <c r="S22" s="40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1" s="14" customFormat="1" ht="16.5" customHeight="1">
      <c r="A23" s="15">
        <v>18</v>
      </c>
      <c r="B23" s="16">
        <v>18</v>
      </c>
      <c r="C23" s="17" t="s">
        <v>107</v>
      </c>
      <c r="D23" s="15" t="s">
        <v>108</v>
      </c>
      <c r="E23" s="15" t="s">
        <v>56</v>
      </c>
      <c r="F23" s="15">
        <v>1</v>
      </c>
      <c r="G23" s="15"/>
      <c r="H23" s="11">
        <f t="shared" si="1"/>
        <v>18</v>
      </c>
      <c r="I23" s="18" t="s">
        <v>109</v>
      </c>
      <c r="J23" s="19">
        <v>7.5</v>
      </c>
      <c r="K23" s="18" t="s">
        <v>110</v>
      </c>
      <c r="L23" s="19">
        <v>6.3</v>
      </c>
      <c r="M23" s="11">
        <v>13.8</v>
      </c>
      <c r="N23" s="11">
        <v>114</v>
      </c>
      <c r="O23" s="11" t="str">
        <f t="shared" si="3"/>
        <v>K</v>
      </c>
      <c r="P23" s="11" t="str">
        <f t="shared" si="3"/>
        <v>Lỗi</v>
      </c>
      <c r="Q23" s="11" t="str">
        <f t="shared" si="3"/>
        <v>Tb</v>
      </c>
      <c r="R23" s="11"/>
      <c r="S23" s="40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s="14" customFormat="1" ht="16.5" customHeight="1">
      <c r="A24" s="15">
        <v>19</v>
      </c>
      <c r="B24" s="16">
        <v>19</v>
      </c>
      <c r="C24" s="17" t="s">
        <v>111</v>
      </c>
      <c r="D24" s="34">
        <v>36281</v>
      </c>
      <c r="E24" s="15" t="s">
        <v>51</v>
      </c>
      <c r="F24" s="15">
        <v>1</v>
      </c>
      <c r="G24" s="15"/>
      <c r="H24" s="11">
        <f t="shared" si="1"/>
        <v>19</v>
      </c>
      <c r="I24" s="18" t="s">
        <v>112</v>
      </c>
      <c r="J24" s="19">
        <v>6.5</v>
      </c>
      <c r="K24" s="18" t="s">
        <v>113</v>
      </c>
      <c r="L24" s="19">
        <v>5.5</v>
      </c>
      <c r="M24" s="11">
        <v>12</v>
      </c>
      <c r="N24" s="11">
        <v>155</v>
      </c>
      <c r="O24" s="11" t="str">
        <f t="shared" si="3"/>
        <v>K</v>
      </c>
      <c r="P24" s="11" t="str">
        <f t="shared" si="3"/>
        <v>Lỗi</v>
      </c>
      <c r="Q24" s="11" t="str">
        <f t="shared" si="3"/>
        <v>Tb</v>
      </c>
      <c r="R24" s="11"/>
      <c r="S24" s="40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s="14" customFormat="1" ht="16.5" customHeight="1">
      <c r="A25" s="15">
        <v>20</v>
      </c>
      <c r="B25" s="16">
        <v>20</v>
      </c>
      <c r="C25" s="17" t="s">
        <v>114</v>
      </c>
      <c r="D25" s="15" t="s">
        <v>115</v>
      </c>
      <c r="E25" s="15" t="s">
        <v>51</v>
      </c>
      <c r="F25" s="15">
        <v>1</v>
      </c>
      <c r="G25" s="15"/>
      <c r="H25" s="11">
        <f t="shared" si="1"/>
        <v>20</v>
      </c>
      <c r="I25" s="18" t="s">
        <v>116</v>
      </c>
      <c r="J25" s="19">
        <v>8</v>
      </c>
      <c r="K25" s="18" t="s">
        <v>117</v>
      </c>
      <c r="L25" s="19">
        <v>7.3</v>
      </c>
      <c r="M25" s="11">
        <v>15.3</v>
      </c>
      <c r="N25" s="11">
        <v>53</v>
      </c>
      <c r="O25" s="11" t="str">
        <f t="shared" si="3"/>
        <v>G</v>
      </c>
      <c r="P25" s="11" t="str">
        <f t="shared" si="3"/>
        <v>Lỗi</v>
      </c>
      <c r="Q25" s="11" t="str">
        <f t="shared" si="3"/>
        <v>K</v>
      </c>
      <c r="R25" s="11"/>
      <c r="S25" s="4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s="14" customFormat="1" ht="15.75" customHeight="1">
      <c r="A26" s="15">
        <v>21</v>
      </c>
      <c r="B26" s="16">
        <v>21</v>
      </c>
      <c r="C26" s="17" t="s">
        <v>118</v>
      </c>
      <c r="D26" s="34">
        <v>36229</v>
      </c>
      <c r="E26" s="15" t="s">
        <v>37</v>
      </c>
      <c r="F26" s="15">
        <v>1</v>
      </c>
      <c r="G26" s="15"/>
      <c r="H26" s="11">
        <f t="shared" si="1"/>
        <v>21</v>
      </c>
      <c r="I26" s="18" t="s">
        <v>119</v>
      </c>
      <c r="J26" s="19">
        <v>8.8</v>
      </c>
      <c r="K26" s="18" t="s">
        <v>120</v>
      </c>
      <c r="L26" s="19">
        <v>8.3</v>
      </c>
      <c r="M26" s="11">
        <v>17.1</v>
      </c>
      <c r="N26" s="11">
        <v>7</v>
      </c>
      <c r="O26" s="11" t="str">
        <f t="shared" si="3"/>
        <v>G</v>
      </c>
      <c r="P26" s="11" t="str">
        <f t="shared" si="3"/>
        <v>Lỗi</v>
      </c>
      <c r="Q26" s="11" t="str">
        <f t="shared" si="3"/>
        <v>G</v>
      </c>
      <c r="R26" s="11"/>
      <c r="S26" s="41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s="14" customFormat="1" ht="16.5" customHeight="1">
      <c r="A27" s="15">
        <v>22</v>
      </c>
      <c r="B27" s="16">
        <v>22</v>
      </c>
      <c r="C27" s="17" t="s">
        <v>121</v>
      </c>
      <c r="D27" s="15" t="s">
        <v>122</v>
      </c>
      <c r="E27" s="15" t="s">
        <v>56</v>
      </c>
      <c r="F27" s="15">
        <v>1</v>
      </c>
      <c r="G27" s="15"/>
      <c r="H27" s="11">
        <f t="shared" si="1"/>
        <v>22</v>
      </c>
      <c r="I27" s="18" t="s">
        <v>123</v>
      </c>
      <c r="J27" s="19">
        <v>6</v>
      </c>
      <c r="K27" s="18" t="s">
        <v>124</v>
      </c>
      <c r="L27" s="19">
        <v>7</v>
      </c>
      <c r="M27" s="11">
        <v>13</v>
      </c>
      <c r="N27" s="11">
        <v>135</v>
      </c>
      <c r="O27" s="11" t="str">
        <f t="shared" si="3"/>
        <v>Tb</v>
      </c>
      <c r="P27" s="11" t="str">
        <f t="shared" si="3"/>
        <v>Lỗi</v>
      </c>
      <c r="Q27" s="11" t="str">
        <f t="shared" si="3"/>
        <v>K</v>
      </c>
      <c r="R27" s="11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4" customFormat="1" ht="15.75" customHeight="1">
      <c r="A28" s="15">
        <v>23</v>
      </c>
      <c r="B28" s="16">
        <v>23</v>
      </c>
      <c r="C28" s="17" t="s">
        <v>125</v>
      </c>
      <c r="D28" s="15" t="s">
        <v>126</v>
      </c>
      <c r="E28" s="15" t="s">
        <v>37</v>
      </c>
      <c r="F28" s="15">
        <v>1</v>
      </c>
      <c r="G28" s="15"/>
      <c r="H28" s="11">
        <f t="shared" si="1"/>
        <v>23</v>
      </c>
      <c r="I28" s="18" t="s">
        <v>127</v>
      </c>
      <c r="J28" s="19">
        <v>9</v>
      </c>
      <c r="K28" s="18" t="s">
        <v>128</v>
      </c>
      <c r="L28" s="19">
        <v>7.3</v>
      </c>
      <c r="M28" s="11">
        <v>16.3</v>
      </c>
      <c r="N28" s="11">
        <v>17</v>
      </c>
      <c r="O28" s="11" t="str">
        <f t="shared" si="3"/>
        <v>G</v>
      </c>
      <c r="P28" s="11" t="str">
        <f t="shared" si="3"/>
        <v>Lỗi</v>
      </c>
      <c r="Q28" s="11" t="str">
        <f t="shared" si="3"/>
        <v>K</v>
      </c>
      <c r="R28" s="11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4" customFormat="1" ht="19.5" customHeight="1">
      <c r="A29" s="15">
        <v>24</v>
      </c>
      <c r="B29" s="16">
        <v>24</v>
      </c>
      <c r="C29" s="17" t="s">
        <v>129</v>
      </c>
      <c r="D29" s="15" t="s">
        <v>130</v>
      </c>
      <c r="E29" s="15" t="s">
        <v>61</v>
      </c>
      <c r="F29" s="15">
        <v>1</v>
      </c>
      <c r="G29" s="15"/>
      <c r="H29" s="11">
        <f t="shared" si="1"/>
        <v>24</v>
      </c>
      <c r="I29" s="18" t="s">
        <v>131</v>
      </c>
      <c r="J29" s="19">
        <v>6.8</v>
      </c>
      <c r="K29" s="18" t="s">
        <v>132</v>
      </c>
      <c r="L29" s="19">
        <v>5</v>
      </c>
      <c r="M29" s="11">
        <v>11.8</v>
      </c>
      <c r="N29" s="11">
        <v>157</v>
      </c>
      <c r="O29" s="11" t="str">
        <f t="shared" si="3"/>
        <v>K</v>
      </c>
      <c r="P29" s="11" t="str">
        <f t="shared" si="3"/>
        <v>Lỗi</v>
      </c>
      <c r="Q29" s="11" t="str">
        <f t="shared" si="3"/>
        <v>Tb</v>
      </c>
      <c r="R29" s="1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4" customFormat="1" ht="15.75" customHeight="1">
      <c r="A30" s="42">
        <v>25</v>
      </c>
      <c r="B30" s="43">
        <v>25</v>
      </c>
      <c r="C30" s="44" t="s">
        <v>133</v>
      </c>
      <c r="D30" s="42" t="s">
        <v>134</v>
      </c>
      <c r="E30" s="42" t="s">
        <v>37</v>
      </c>
      <c r="F30" s="42">
        <v>1</v>
      </c>
      <c r="G30" s="42"/>
      <c r="H30" s="45">
        <f t="shared" si="1"/>
        <v>25</v>
      </c>
      <c r="I30" s="45" t="s">
        <v>135</v>
      </c>
      <c r="J30" s="46">
        <v>8.5</v>
      </c>
      <c r="K30" s="45" t="s">
        <v>136</v>
      </c>
      <c r="L30" s="46">
        <v>8</v>
      </c>
      <c r="M30" s="45">
        <v>16.5</v>
      </c>
      <c r="N30" s="45">
        <v>15</v>
      </c>
      <c r="O30" s="45" t="str">
        <f t="shared" si="3"/>
        <v>G</v>
      </c>
      <c r="P30" s="45" t="str">
        <f t="shared" si="3"/>
        <v>Lỗi</v>
      </c>
      <c r="Q30" s="45" t="str">
        <f t="shared" si="3"/>
        <v>G</v>
      </c>
      <c r="R30" s="4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4" customFormat="1" ht="15.75" customHeight="1">
      <c r="A31" s="10">
        <v>1</v>
      </c>
      <c r="B31" s="47">
        <v>26</v>
      </c>
      <c r="C31" s="48" t="s">
        <v>137</v>
      </c>
      <c r="D31" s="49">
        <v>36161</v>
      </c>
      <c r="E31" s="10" t="s">
        <v>37</v>
      </c>
      <c r="F31" s="10">
        <v>2</v>
      </c>
      <c r="G31" s="10"/>
      <c r="H31" s="50">
        <f t="shared" si="1"/>
        <v>1</v>
      </c>
      <c r="I31" s="50" t="s">
        <v>138</v>
      </c>
      <c r="J31" s="51">
        <v>8.5</v>
      </c>
      <c r="K31" s="50" t="s">
        <v>139</v>
      </c>
      <c r="L31" s="51">
        <v>7.8</v>
      </c>
      <c r="M31" s="50">
        <v>16.3</v>
      </c>
      <c r="N31" s="50">
        <v>17</v>
      </c>
      <c r="O31" s="50" t="str">
        <f t="shared" si="3"/>
        <v>G</v>
      </c>
      <c r="P31" s="50" t="str">
        <f t="shared" si="3"/>
        <v>Lỗi</v>
      </c>
      <c r="Q31" s="50" t="str">
        <f t="shared" si="3"/>
        <v>K</v>
      </c>
      <c r="R31" s="5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4" customFormat="1" ht="19.5" customHeight="1">
      <c r="A32" s="15">
        <v>2</v>
      </c>
      <c r="B32" s="16">
        <v>27</v>
      </c>
      <c r="C32" s="17" t="s">
        <v>140</v>
      </c>
      <c r="D32" s="34">
        <v>36379</v>
      </c>
      <c r="E32" s="15" t="s">
        <v>61</v>
      </c>
      <c r="F32" s="15">
        <v>2</v>
      </c>
      <c r="G32" s="15"/>
      <c r="H32" s="11">
        <f t="shared" si="1"/>
        <v>2</v>
      </c>
      <c r="I32" s="18" t="s">
        <v>141</v>
      </c>
      <c r="J32" s="19">
        <v>7.5</v>
      </c>
      <c r="K32" s="18" t="s">
        <v>142</v>
      </c>
      <c r="L32" s="19">
        <v>6.3</v>
      </c>
      <c r="M32" s="11">
        <v>13.8</v>
      </c>
      <c r="N32" s="11">
        <v>114</v>
      </c>
      <c r="O32" s="11" t="str">
        <f t="shared" si="3"/>
        <v>K</v>
      </c>
      <c r="P32" s="11" t="str">
        <f t="shared" si="3"/>
        <v>Lỗi</v>
      </c>
      <c r="Q32" s="11" t="str">
        <f t="shared" si="3"/>
        <v>Tb</v>
      </c>
      <c r="R32" s="11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4" customFormat="1" ht="16.5" customHeight="1">
      <c r="A33" s="15">
        <v>3</v>
      </c>
      <c r="B33" s="16">
        <v>28</v>
      </c>
      <c r="C33" s="17" t="s">
        <v>143</v>
      </c>
      <c r="D33" s="15" t="s">
        <v>144</v>
      </c>
      <c r="E33" s="15" t="s">
        <v>51</v>
      </c>
      <c r="F33" s="15">
        <v>2</v>
      </c>
      <c r="G33" s="15"/>
      <c r="H33" s="11">
        <f t="shared" si="1"/>
        <v>3</v>
      </c>
      <c r="I33" s="18" t="s">
        <v>145</v>
      </c>
      <c r="J33" s="19">
        <v>8.3</v>
      </c>
      <c r="K33" s="18" t="s">
        <v>146</v>
      </c>
      <c r="L33" s="19">
        <v>8</v>
      </c>
      <c r="M33" s="11">
        <v>16.3</v>
      </c>
      <c r="N33" s="11">
        <v>17</v>
      </c>
      <c r="O33" s="11" t="str">
        <f t="shared" si="3"/>
        <v>G</v>
      </c>
      <c r="P33" s="11" t="str">
        <f t="shared" si="3"/>
        <v>Lỗi</v>
      </c>
      <c r="Q33" s="11" t="str">
        <f t="shared" si="3"/>
        <v>G</v>
      </c>
      <c r="R33" s="11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4" customFormat="1" ht="16.5" customHeight="1">
      <c r="A34" s="15">
        <v>4</v>
      </c>
      <c r="B34" s="16">
        <v>29</v>
      </c>
      <c r="C34" s="17" t="s">
        <v>147</v>
      </c>
      <c r="D34" s="15" t="s">
        <v>148</v>
      </c>
      <c r="E34" s="15" t="s">
        <v>51</v>
      </c>
      <c r="F34" s="15">
        <v>2</v>
      </c>
      <c r="G34" s="15"/>
      <c r="H34" s="11">
        <f t="shared" si="1"/>
        <v>4</v>
      </c>
      <c r="I34" s="18" t="s">
        <v>149</v>
      </c>
      <c r="J34" s="19">
        <v>7.8</v>
      </c>
      <c r="K34" s="18" t="s">
        <v>150</v>
      </c>
      <c r="L34" s="19">
        <v>7.5</v>
      </c>
      <c r="M34" s="11">
        <v>15.3</v>
      </c>
      <c r="N34" s="11">
        <v>53</v>
      </c>
      <c r="O34" s="11" t="str">
        <f t="shared" si="3"/>
        <v>K</v>
      </c>
      <c r="P34" s="11" t="str">
        <f t="shared" si="3"/>
        <v>Lỗi</v>
      </c>
      <c r="Q34" s="11" t="str">
        <f t="shared" si="3"/>
        <v>K</v>
      </c>
      <c r="R34" s="11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4" customFormat="1" ht="16.5" customHeight="1">
      <c r="A35" s="15">
        <v>5</v>
      </c>
      <c r="B35" s="16">
        <v>30</v>
      </c>
      <c r="C35" s="17" t="s">
        <v>151</v>
      </c>
      <c r="D35" s="15" t="s">
        <v>144</v>
      </c>
      <c r="E35" s="15" t="s">
        <v>56</v>
      </c>
      <c r="F35" s="15">
        <v>2</v>
      </c>
      <c r="G35" s="15"/>
      <c r="H35" s="11">
        <f t="shared" si="1"/>
        <v>5</v>
      </c>
      <c r="I35" s="18" t="s">
        <v>152</v>
      </c>
      <c r="J35" s="19">
        <v>7.8</v>
      </c>
      <c r="K35" s="18" t="s">
        <v>153</v>
      </c>
      <c r="L35" s="19">
        <v>7.3</v>
      </c>
      <c r="M35" s="11">
        <v>15.1</v>
      </c>
      <c r="N35" s="11">
        <v>63</v>
      </c>
      <c r="O35" s="11" t="str">
        <f t="shared" si="3"/>
        <v>K</v>
      </c>
      <c r="P35" s="11" t="str">
        <f t="shared" si="3"/>
        <v>Lỗi</v>
      </c>
      <c r="Q35" s="11" t="str">
        <f t="shared" si="3"/>
        <v>K</v>
      </c>
      <c r="R35" s="11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4" customFormat="1" ht="16.5" customHeight="1">
      <c r="A36" s="15">
        <v>6</v>
      </c>
      <c r="B36" s="16">
        <v>31</v>
      </c>
      <c r="C36" s="17" t="s">
        <v>154</v>
      </c>
      <c r="D36" s="15" t="s">
        <v>155</v>
      </c>
      <c r="E36" s="15" t="s">
        <v>51</v>
      </c>
      <c r="F36" s="15">
        <v>2</v>
      </c>
      <c r="G36" s="15"/>
      <c r="H36" s="11">
        <f t="shared" si="1"/>
        <v>6</v>
      </c>
      <c r="I36" s="18" t="s">
        <v>156</v>
      </c>
      <c r="J36" s="19">
        <v>7.5</v>
      </c>
      <c r="K36" s="18" t="s">
        <v>157</v>
      </c>
      <c r="L36" s="19">
        <v>7</v>
      </c>
      <c r="M36" s="11">
        <v>14.5</v>
      </c>
      <c r="N36" s="11">
        <v>93</v>
      </c>
      <c r="O36" s="11" t="str">
        <f t="shared" si="3"/>
        <v>K</v>
      </c>
      <c r="P36" s="11" t="str">
        <f t="shared" si="3"/>
        <v>Lỗi</v>
      </c>
      <c r="Q36" s="11" t="str">
        <f t="shared" si="3"/>
        <v>K</v>
      </c>
      <c r="R36" s="11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14" customFormat="1" ht="19.5" customHeight="1">
      <c r="A37" s="15">
        <v>7</v>
      </c>
      <c r="B37" s="16">
        <v>32</v>
      </c>
      <c r="C37" s="17" t="s">
        <v>158</v>
      </c>
      <c r="D37" s="34">
        <v>36373</v>
      </c>
      <c r="E37" s="15" t="s">
        <v>61</v>
      </c>
      <c r="F37" s="15">
        <v>2</v>
      </c>
      <c r="G37" s="15"/>
      <c r="H37" s="11">
        <f t="shared" si="1"/>
        <v>7</v>
      </c>
      <c r="I37" s="18" t="s">
        <v>159</v>
      </c>
      <c r="J37" s="19">
        <v>8</v>
      </c>
      <c r="K37" s="18" t="s">
        <v>160</v>
      </c>
      <c r="L37" s="19">
        <v>7.8</v>
      </c>
      <c r="M37" s="11">
        <v>15.8</v>
      </c>
      <c r="N37" s="11">
        <v>29</v>
      </c>
      <c r="O37" s="11" t="str">
        <f t="shared" si="3"/>
        <v>G</v>
      </c>
      <c r="P37" s="11" t="str">
        <f t="shared" si="3"/>
        <v>Lỗi</v>
      </c>
      <c r="Q37" s="11" t="str">
        <f t="shared" si="3"/>
        <v>K</v>
      </c>
      <c r="R37" s="11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4" customFormat="1" ht="16.5" customHeight="1">
      <c r="A38" s="15">
        <v>8</v>
      </c>
      <c r="B38" s="16">
        <v>33</v>
      </c>
      <c r="C38" s="17" t="s">
        <v>161</v>
      </c>
      <c r="D38" s="15" t="s">
        <v>162</v>
      </c>
      <c r="E38" s="15" t="s">
        <v>56</v>
      </c>
      <c r="F38" s="15">
        <v>2</v>
      </c>
      <c r="G38" s="15"/>
      <c r="H38" s="11">
        <f t="shared" si="1"/>
        <v>8</v>
      </c>
      <c r="I38" s="18" t="s">
        <v>163</v>
      </c>
      <c r="J38" s="19">
        <v>8.3</v>
      </c>
      <c r="K38" s="18" t="s">
        <v>164</v>
      </c>
      <c r="L38" s="19">
        <v>7.3</v>
      </c>
      <c r="M38" s="11">
        <v>15.600000000000001</v>
      </c>
      <c r="N38" s="11">
        <v>42</v>
      </c>
      <c r="O38" s="11" t="str">
        <f t="shared" si="3"/>
        <v>G</v>
      </c>
      <c r="P38" s="11" t="str">
        <f t="shared" si="3"/>
        <v>Lỗi</v>
      </c>
      <c r="Q38" s="11" t="str">
        <f t="shared" si="3"/>
        <v>K</v>
      </c>
      <c r="R38" s="11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14" customFormat="1" ht="16.5" customHeight="1">
      <c r="A39" s="15">
        <v>9</v>
      </c>
      <c r="B39" s="16">
        <v>34</v>
      </c>
      <c r="C39" s="17" t="s">
        <v>165</v>
      </c>
      <c r="D39" s="34">
        <v>36379</v>
      </c>
      <c r="E39" s="15" t="s">
        <v>56</v>
      </c>
      <c r="F39" s="15">
        <v>2</v>
      </c>
      <c r="G39" s="15"/>
      <c r="H39" s="11">
        <f t="shared" si="1"/>
        <v>9</v>
      </c>
      <c r="I39" s="18" t="s">
        <v>166</v>
      </c>
      <c r="J39" s="19">
        <v>8.3</v>
      </c>
      <c r="K39" s="18" t="s">
        <v>167</v>
      </c>
      <c r="L39" s="19">
        <v>6.5</v>
      </c>
      <c r="M39" s="11">
        <v>14.8</v>
      </c>
      <c r="N39" s="11">
        <v>73</v>
      </c>
      <c r="O39" s="11" t="str">
        <f t="shared" si="3"/>
        <v>G</v>
      </c>
      <c r="P39" s="11" t="str">
        <f t="shared" si="3"/>
        <v>Lỗi</v>
      </c>
      <c r="Q39" s="11" t="str">
        <f t="shared" si="3"/>
        <v>K</v>
      </c>
      <c r="R39" s="11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14" customFormat="1" ht="19.5" customHeight="1">
      <c r="A40" s="15">
        <v>10</v>
      </c>
      <c r="B40" s="16">
        <v>35</v>
      </c>
      <c r="C40" s="17" t="s">
        <v>168</v>
      </c>
      <c r="D40" s="34">
        <v>36501</v>
      </c>
      <c r="E40" s="15" t="s">
        <v>61</v>
      </c>
      <c r="F40" s="15">
        <v>2</v>
      </c>
      <c r="G40" s="15"/>
      <c r="H40" s="11">
        <f t="shared" si="1"/>
        <v>10</v>
      </c>
      <c r="I40" s="18" t="s">
        <v>169</v>
      </c>
      <c r="J40" s="19">
        <v>7.8</v>
      </c>
      <c r="K40" s="18" t="s">
        <v>170</v>
      </c>
      <c r="L40" s="19">
        <v>7</v>
      </c>
      <c r="M40" s="11">
        <v>14.8</v>
      </c>
      <c r="N40" s="11">
        <v>73</v>
      </c>
      <c r="O40" s="11" t="str">
        <f t="shared" si="3"/>
        <v>K</v>
      </c>
      <c r="P40" s="11" t="str">
        <f t="shared" si="3"/>
        <v>Lỗi</v>
      </c>
      <c r="Q40" s="11" t="str">
        <f t="shared" si="3"/>
        <v>K</v>
      </c>
      <c r="R40" s="1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14" customFormat="1" ht="16.5" customHeight="1">
      <c r="A41" s="15">
        <v>11</v>
      </c>
      <c r="B41" s="16">
        <v>36</v>
      </c>
      <c r="C41" s="17" t="s">
        <v>171</v>
      </c>
      <c r="D41" s="15" t="s">
        <v>172</v>
      </c>
      <c r="E41" s="15" t="s">
        <v>56</v>
      </c>
      <c r="F41" s="15">
        <v>2</v>
      </c>
      <c r="G41" s="15"/>
      <c r="H41" s="11">
        <f t="shared" si="1"/>
        <v>11</v>
      </c>
      <c r="I41" s="18" t="s">
        <v>173</v>
      </c>
      <c r="J41" s="19">
        <v>7</v>
      </c>
      <c r="K41" s="18" t="s">
        <v>174</v>
      </c>
      <c r="L41" s="19">
        <v>6.8</v>
      </c>
      <c r="M41" s="11">
        <v>13.8</v>
      </c>
      <c r="N41" s="11">
        <v>114</v>
      </c>
      <c r="O41" s="11" t="str">
        <f t="shared" si="3"/>
        <v>K</v>
      </c>
      <c r="P41" s="11" t="str">
        <f t="shared" si="3"/>
        <v>Lỗi</v>
      </c>
      <c r="Q41" s="11" t="str">
        <f t="shared" si="3"/>
        <v>K</v>
      </c>
      <c r="R41" s="1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14" customFormat="1" ht="16.5" customHeight="1">
      <c r="A42" s="15">
        <v>12</v>
      </c>
      <c r="B42" s="16">
        <v>37</v>
      </c>
      <c r="C42" s="17" t="s">
        <v>175</v>
      </c>
      <c r="D42" s="34">
        <v>36439</v>
      </c>
      <c r="E42" s="15" t="s">
        <v>56</v>
      </c>
      <c r="F42" s="15">
        <v>2</v>
      </c>
      <c r="G42" s="15"/>
      <c r="H42" s="11">
        <f t="shared" si="1"/>
        <v>12</v>
      </c>
      <c r="I42" s="18" t="s">
        <v>176</v>
      </c>
      <c r="J42" s="19">
        <v>8.3</v>
      </c>
      <c r="K42" s="18" t="s">
        <v>177</v>
      </c>
      <c r="L42" s="19">
        <v>7.5</v>
      </c>
      <c r="M42" s="11">
        <v>15.8</v>
      </c>
      <c r="N42" s="11">
        <v>29</v>
      </c>
      <c r="O42" s="11" t="str">
        <f t="shared" si="3"/>
        <v>G</v>
      </c>
      <c r="P42" s="11" t="str">
        <f t="shared" si="3"/>
        <v>Lỗi</v>
      </c>
      <c r="Q42" s="11" t="str">
        <f t="shared" si="3"/>
        <v>K</v>
      </c>
      <c r="R42" s="11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14" customFormat="1" ht="19.5" customHeight="1">
      <c r="A43" s="15">
        <v>13</v>
      </c>
      <c r="B43" s="16">
        <v>38</v>
      </c>
      <c r="C43" s="17" t="s">
        <v>178</v>
      </c>
      <c r="D43" s="15" t="s">
        <v>179</v>
      </c>
      <c r="E43" s="15" t="s">
        <v>61</v>
      </c>
      <c r="F43" s="15">
        <v>2</v>
      </c>
      <c r="G43" s="15"/>
      <c r="H43" s="11">
        <f t="shared" si="1"/>
        <v>13</v>
      </c>
      <c r="I43" s="18" t="s">
        <v>180</v>
      </c>
      <c r="J43" s="19">
        <v>6.8</v>
      </c>
      <c r="K43" s="18" t="s">
        <v>181</v>
      </c>
      <c r="L43" s="19">
        <v>7.8</v>
      </c>
      <c r="M43" s="11">
        <v>14.6</v>
      </c>
      <c r="N43" s="11">
        <v>88</v>
      </c>
      <c r="O43" s="11" t="str">
        <f t="shared" si="3"/>
        <v>K</v>
      </c>
      <c r="P43" s="11" t="str">
        <f t="shared" si="3"/>
        <v>Lỗi</v>
      </c>
      <c r="Q43" s="11" t="str">
        <f t="shared" si="3"/>
        <v>K</v>
      </c>
      <c r="R43" s="11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14" customFormat="1" ht="16.5" customHeight="1">
      <c r="A44" s="15">
        <v>14</v>
      </c>
      <c r="B44" s="16">
        <v>39</v>
      </c>
      <c r="C44" s="17" t="s">
        <v>182</v>
      </c>
      <c r="D44" s="15" t="s">
        <v>183</v>
      </c>
      <c r="E44" s="15" t="s">
        <v>56</v>
      </c>
      <c r="F44" s="15">
        <v>2</v>
      </c>
      <c r="G44" s="15"/>
      <c r="H44" s="11">
        <f t="shared" si="1"/>
        <v>14</v>
      </c>
      <c r="I44" s="18" t="s">
        <v>184</v>
      </c>
      <c r="J44" s="19">
        <v>8.5</v>
      </c>
      <c r="K44" s="18" t="s">
        <v>185</v>
      </c>
      <c r="L44" s="19">
        <v>6.8</v>
      </c>
      <c r="M44" s="11">
        <v>15.3</v>
      </c>
      <c r="N44" s="11">
        <v>53</v>
      </c>
      <c r="O44" s="11" t="str">
        <f t="shared" si="3"/>
        <v>G</v>
      </c>
      <c r="P44" s="11" t="str">
        <f t="shared" si="3"/>
        <v>Lỗi</v>
      </c>
      <c r="Q44" s="11" t="str">
        <f t="shared" si="3"/>
        <v>K</v>
      </c>
      <c r="R44" s="11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14" customFormat="1" ht="15.75" customHeight="1">
      <c r="A45" s="15">
        <v>15</v>
      </c>
      <c r="B45" s="16">
        <v>40</v>
      </c>
      <c r="C45" s="17" t="s">
        <v>186</v>
      </c>
      <c r="D45" s="15" t="s">
        <v>187</v>
      </c>
      <c r="E45" s="15" t="s">
        <v>37</v>
      </c>
      <c r="F45" s="15">
        <v>2</v>
      </c>
      <c r="G45" s="15"/>
      <c r="H45" s="11">
        <f t="shared" si="1"/>
        <v>15</v>
      </c>
      <c r="I45" s="18" t="s">
        <v>188</v>
      </c>
      <c r="J45" s="19">
        <v>8.8</v>
      </c>
      <c r="K45" s="18" t="s">
        <v>189</v>
      </c>
      <c r="L45" s="19">
        <v>5.8</v>
      </c>
      <c r="M45" s="11">
        <v>14.600000000000001</v>
      </c>
      <c r="N45" s="11">
        <v>87</v>
      </c>
      <c r="O45" s="11" t="str">
        <f t="shared" si="3"/>
        <v>G</v>
      </c>
      <c r="P45" s="11" t="str">
        <f t="shared" si="3"/>
        <v>Lỗi</v>
      </c>
      <c r="Q45" s="11" t="str">
        <f t="shared" si="3"/>
        <v>Tb</v>
      </c>
      <c r="R45" s="11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4" customFormat="1" ht="16.5" customHeight="1">
      <c r="A46" s="15">
        <v>16</v>
      </c>
      <c r="B46" s="16">
        <v>41</v>
      </c>
      <c r="C46" s="17" t="s">
        <v>190</v>
      </c>
      <c r="D46" s="34">
        <v>36406</v>
      </c>
      <c r="E46" s="15" t="s">
        <v>51</v>
      </c>
      <c r="F46" s="15">
        <v>2</v>
      </c>
      <c r="G46" s="15"/>
      <c r="H46" s="11">
        <f t="shared" si="1"/>
        <v>16</v>
      </c>
      <c r="I46" s="18" t="s">
        <v>191</v>
      </c>
      <c r="J46" s="19">
        <v>7</v>
      </c>
      <c r="K46" s="18" t="s">
        <v>192</v>
      </c>
      <c r="L46" s="19">
        <v>6.8</v>
      </c>
      <c r="M46" s="11">
        <v>13.8</v>
      </c>
      <c r="N46" s="11">
        <v>114</v>
      </c>
      <c r="O46" s="11" t="str">
        <f t="shared" si="3"/>
        <v>K</v>
      </c>
      <c r="P46" s="11" t="str">
        <f t="shared" si="3"/>
        <v>Lỗi</v>
      </c>
      <c r="Q46" s="11" t="str">
        <f t="shared" si="3"/>
        <v>K</v>
      </c>
      <c r="R46" s="11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14" customFormat="1" ht="16.5" customHeight="1">
      <c r="A47" s="15">
        <v>17</v>
      </c>
      <c r="B47" s="16">
        <v>42</v>
      </c>
      <c r="C47" s="17" t="s">
        <v>193</v>
      </c>
      <c r="D47" s="15" t="s">
        <v>194</v>
      </c>
      <c r="E47" s="15" t="s">
        <v>56</v>
      </c>
      <c r="F47" s="15">
        <v>2</v>
      </c>
      <c r="G47" s="15"/>
      <c r="H47" s="11">
        <f t="shared" si="1"/>
        <v>17</v>
      </c>
      <c r="I47" s="18" t="s">
        <v>195</v>
      </c>
      <c r="J47" s="19">
        <v>8</v>
      </c>
      <c r="K47" s="18" t="s">
        <v>196</v>
      </c>
      <c r="L47" s="19">
        <v>6.8</v>
      </c>
      <c r="M47" s="11">
        <v>14.8</v>
      </c>
      <c r="N47" s="11">
        <v>73</v>
      </c>
      <c r="O47" s="11" t="str">
        <f t="shared" si="3"/>
        <v>G</v>
      </c>
      <c r="P47" s="11" t="str">
        <f t="shared" si="3"/>
        <v>Lỗi</v>
      </c>
      <c r="Q47" s="11" t="str">
        <f t="shared" si="3"/>
        <v>K</v>
      </c>
      <c r="R47" s="11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4" customFormat="1" ht="16.5" customHeight="1">
      <c r="A48" s="15">
        <v>18</v>
      </c>
      <c r="B48" s="16">
        <v>43</v>
      </c>
      <c r="C48" s="17" t="s">
        <v>197</v>
      </c>
      <c r="D48" s="34">
        <v>36200</v>
      </c>
      <c r="E48" s="15" t="s">
        <v>51</v>
      </c>
      <c r="F48" s="15">
        <v>2</v>
      </c>
      <c r="G48" s="15"/>
      <c r="H48" s="11">
        <f t="shared" si="1"/>
        <v>18</v>
      </c>
      <c r="I48" s="18" t="s">
        <v>198</v>
      </c>
      <c r="J48" s="19">
        <v>8.3</v>
      </c>
      <c r="K48" s="18" t="s">
        <v>199</v>
      </c>
      <c r="L48" s="19">
        <v>7.3</v>
      </c>
      <c r="M48" s="11">
        <v>15.600000000000001</v>
      </c>
      <c r="N48" s="11">
        <v>42</v>
      </c>
      <c r="O48" s="11" t="str">
        <f t="shared" si="3"/>
        <v>G</v>
      </c>
      <c r="P48" s="11" t="str">
        <f t="shared" si="3"/>
        <v>Lỗi</v>
      </c>
      <c r="Q48" s="11" t="str">
        <f t="shared" si="3"/>
        <v>K</v>
      </c>
      <c r="R48" s="1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" customFormat="1" ht="16.5" customHeight="1">
      <c r="A49" s="15">
        <v>19</v>
      </c>
      <c r="B49" s="16">
        <v>44</v>
      </c>
      <c r="C49" s="17" t="s">
        <v>200</v>
      </c>
      <c r="D49" s="34">
        <v>36282</v>
      </c>
      <c r="E49" s="15" t="s">
        <v>56</v>
      </c>
      <c r="F49" s="15">
        <v>2</v>
      </c>
      <c r="G49" s="15"/>
      <c r="H49" s="11">
        <f t="shared" si="1"/>
        <v>19</v>
      </c>
      <c r="I49" s="18" t="s">
        <v>201</v>
      </c>
      <c r="J49" s="19">
        <v>7.3</v>
      </c>
      <c r="K49" s="18" t="s">
        <v>202</v>
      </c>
      <c r="L49" s="19">
        <v>7.3</v>
      </c>
      <c r="M49" s="11">
        <v>14.6</v>
      </c>
      <c r="N49" s="11">
        <v>88</v>
      </c>
      <c r="O49" s="11" t="str">
        <f t="shared" si="3"/>
        <v>K</v>
      </c>
      <c r="P49" s="11" t="str">
        <f t="shared" si="3"/>
        <v>Lỗi</v>
      </c>
      <c r="Q49" s="11" t="str">
        <f t="shared" si="3"/>
        <v>K</v>
      </c>
      <c r="R49" s="11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" customFormat="1" ht="15.75" customHeight="1">
      <c r="A50" s="15">
        <v>20</v>
      </c>
      <c r="B50" s="16">
        <v>45</v>
      </c>
      <c r="C50" s="17" t="s">
        <v>203</v>
      </c>
      <c r="D50" s="15" t="s">
        <v>204</v>
      </c>
      <c r="E50" s="15" t="s">
        <v>37</v>
      </c>
      <c r="F50" s="15">
        <v>2</v>
      </c>
      <c r="G50" s="15"/>
      <c r="H50" s="11">
        <f t="shared" si="1"/>
        <v>20</v>
      </c>
      <c r="I50" s="18" t="s">
        <v>205</v>
      </c>
      <c r="J50" s="19">
        <v>9.8</v>
      </c>
      <c r="K50" s="18" t="s">
        <v>206</v>
      </c>
      <c r="L50" s="19">
        <v>8</v>
      </c>
      <c r="M50" s="11">
        <v>17.8</v>
      </c>
      <c r="N50" s="11">
        <v>2</v>
      </c>
      <c r="O50" s="11" t="str">
        <f t="shared" si="3"/>
        <v>G</v>
      </c>
      <c r="P50" s="11" t="str">
        <f t="shared" si="3"/>
        <v>Lỗi</v>
      </c>
      <c r="Q50" s="11" t="str">
        <f t="shared" si="3"/>
        <v>G</v>
      </c>
      <c r="R50" s="11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" customFormat="1" ht="19.5" customHeight="1">
      <c r="A51" s="15">
        <v>21</v>
      </c>
      <c r="B51" s="16">
        <v>46</v>
      </c>
      <c r="C51" s="17" t="s">
        <v>207</v>
      </c>
      <c r="D51" s="15" t="s">
        <v>88</v>
      </c>
      <c r="E51" s="15" t="s">
        <v>61</v>
      </c>
      <c r="F51" s="15">
        <v>2</v>
      </c>
      <c r="G51" s="15"/>
      <c r="H51" s="11">
        <f t="shared" si="1"/>
        <v>21</v>
      </c>
      <c r="I51" s="18" t="s">
        <v>208</v>
      </c>
      <c r="J51" s="19">
        <v>6.5</v>
      </c>
      <c r="K51" s="18" t="s">
        <v>209</v>
      </c>
      <c r="L51" s="19">
        <v>5.8</v>
      </c>
      <c r="M51" s="11">
        <v>12.3</v>
      </c>
      <c r="N51" s="11">
        <v>150</v>
      </c>
      <c r="O51" s="11" t="str">
        <f t="shared" si="3"/>
        <v>K</v>
      </c>
      <c r="P51" s="11" t="str">
        <f t="shared" si="3"/>
        <v>Lỗi</v>
      </c>
      <c r="Q51" s="11" t="str">
        <f t="shared" si="3"/>
        <v>Tb</v>
      </c>
      <c r="R51" s="1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" customFormat="1" ht="16.5" customHeight="1">
      <c r="A52" s="15">
        <v>22</v>
      </c>
      <c r="B52" s="16">
        <v>47</v>
      </c>
      <c r="C52" s="17" t="s">
        <v>210</v>
      </c>
      <c r="D52" s="15" t="s">
        <v>211</v>
      </c>
      <c r="E52" s="15" t="s">
        <v>51</v>
      </c>
      <c r="F52" s="15">
        <v>2</v>
      </c>
      <c r="G52" s="15"/>
      <c r="H52" s="11">
        <f t="shared" si="1"/>
        <v>22</v>
      </c>
      <c r="I52" s="18" t="s">
        <v>212</v>
      </c>
      <c r="J52" s="19">
        <v>8.3</v>
      </c>
      <c r="K52" s="18" t="s">
        <v>213</v>
      </c>
      <c r="L52" s="19">
        <v>8</v>
      </c>
      <c r="M52" s="11">
        <v>16.3</v>
      </c>
      <c r="N52" s="11">
        <v>17</v>
      </c>
      <c r="O52" s="11" t="str">
        <f t="shared" si="3"/>
        <v>G</v>
      </c>
      <c r="P52" s="11" t="str">
        <f t="shared" si="3"/>
        <v>Lỗi</v>
      </c>
      <c r="Q52" s="11" t="str">
        <f t="shared" si="3"/>
        <v>G</v>
      </c>
      <c r="R52" s="1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" customFormat="1" ht="16.5" customHeight="1">
      <c r="A53" s="15">
        <v>23</v>
      </c>
      <c r="B53" s="16">
        <v>48</v>
      </c>
      <c r="C53" s="17" t="s">
        <v>214</v>
      </c>
      <c r="D53" s="15" t="s">
        <v>155</v>
      </c>
      <c r="E53" s="15" t="s">
        <v>51</v>
      </c>
      <c r="F53" s="15">
        <v>2</v>
      </c>
      <c r="G53" s="15"/>
      <c r="H53" s="11">
        <f t="shared" si="1"/>
        <v>23</v>
      </c>
      <c r="I53" s="18" t="s">
        <v>215</v>
      </c>
      <c r="J53" s="19">
        <v>5.8</v>
      </c>
      <c r="K53" s="18" t="s">
        <v>216</v>
      </c>
      <c r="L53" s="19">
        <v>7</v>
      </c>
      <c r="M53" s="11">
        <v>12.8</v>
      </c>
      <c r="N53" s="11">
        <v>139</v>
      </c>
      <c r="O53" s="11" t="str">
        <f t="shared" si="3"/>
        <v>Tb</v>
      </c>
      <c r="P53" s="11" t="str">
        <f t="shared" si="3"/>
        <v>Lỗi</v>
      </c>
      <c r="Q53" s="11" t="str">
        <f t="shared" si="3"/>
        <v>K</v>
      </c>
      <c r="R53" s="11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" customFormat="1" ht="16.5" customHeight="1">
      <c r="A54" s="15">
        <v>24</v>
      </c>
      <c r="B54" s="16">
        <v>49</v>
      </c>
      <c r="C54" s="17" t="s">
        <v>217</v>
      </c>
      <c r="D54" s="34">
        <v>36256</v>
      </c>
      <c r="E54" s="15" t="s">
        <v>51</v>
      </c>
      <c r="F54" s="15">
        <v>2</v>
      </c>
      <c r="G54" s="15"/>
      <c r="H54" s="11">
        <f t="shared" si="1"/>
        <v>24</v>
      </c>
      <c r="I54" s="18" t="s">
        <v>218</v>
      </c>
      <c r="J54" s="19">
        <v>8.3</v>
      </c>
      <c r="K54" s="18" t="s">
        <v>219</v>
      </c>
      <c r="L54" s="19">
        <v>7.3</v>
      </c>
      <c r="M54" s="11">
        <v>15.600000000000001</v>
      </c>
      <c r="N54" s="11">
        <v>42</v>
      </c>
      <c r="O54" s="11" t="str">
        <f t="shared" si="3"/>
        <v>G</v>
      </c>
      <c r="P54" s="11" t="str">
        <f t="shared" si="3"/>
        <v>Lỗi</v>
      </c>
      <c r="Q54" s="11" t="str">
        <f t="shared" si="3"/>
        <v>K</v>
      </c>
      <c r="R54" s="11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" customFormat="1" ht="19.5" customHeight="1">
      <c r="A55" s="52">
        <v>25</v>
      </c>
      <c r="B55" s="53">
        <v>50</v>
      </c>
      <c r="C55" s="54" t="s">
        <v>220</v>
      </c>
      <c r="D55" s="52" t="s">
        <v>221</v>
      </c>
      <c r="E55" s="52" t="s">
        <v>61</v>
      </c>
      <c r="F55" s="52">
        <v>2</v>
      </c>
      <c r="G55" s="52"/>
      <c r="H55" s="55">
        <f t="shared" si="1"/>
        <v>25</v>
      </c>
      <c r="I55" s="55" t="s">
        <v>222</v>
      </c>
      <c r="J55" s="56">
        <v>7.5</v>
      </c>
      <c r="K55" s="55" t="s">
        <v>223</v>
      </c>
      <c r="L55" s="56">
        <v>6.8</v>
      </c>
      <c r="M55" s="55">
        <v>14.3</v>
      </c>
      <c r="N55" s="55">
        <v>96</v>
      </c>
      <c r="O55" s="55" t="str">
        <f t="shared" si="3"/>
        <v>K</v>
      </c>
      <c r="P55" s="55" t="str">
        <f t="shared" si="3"/>
        <v>Lỗi</v>
      </c>
      <c r="Q55" s="55" t="str">
        <f t="shared" si="3"/>
        <v>K</v>
      </c>
      <c r="R55" s="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" customFormat="1" ht="16.5" customHeight="1">
      <c r="A56" s="10">
        <v>1</v>
      </c>
      <c r="B56" s="47">
        <v>51</v>
      </c>
      <c r="C56" s="48" t="s">
        <v>224</v>
      </c>
      <c r="D56" s="49" t="s">
        <v>225</v>
      </c>
      <c r="E56" s="10" t="s">
        <v>51</v>
      </c>
      <c r="F56" s="10">
        <v>3</v>
      </c>
      <c r="G56" s="10"/>
      <c r="H56" s="50">
        <f t="shared" si="1"/>
        <v>1</v>
      </c>
      <c r="I56" s="50" t="s">
        <v>226</v>
      </c>
      <c r="J56" s="51">
        <v>7.3</v>
      </c>
      <c r="K56" s="50" t="s">
        <v>227</v>
      </c>
      <c r="L56" s="51">
        <v>6.8</v>
      </c>
      <c r="M56" s="50">
        <v>14.1</v>
      </c>
      <c r="N56" s="50">
        <v>108</v>
      </c>
      <c r="O56" s="50" t="str">
        <f t="shared" si="3"/>
        <v>K</v>
      </c>
      <c r="P56" s="50" t="str">
        <f t="shared" si="3"/>
        <v>Lỗi</v>
      </c>
      <c r="Q56" s="50" t="str">
        <f t="shared" si="3"/>
        <v>K</v>
      </c>
      <c r="R56" s="5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" customFormat="1" ht="16.5" customHeight="1">
      <c r="A57" s="15">
        <v>2</v>
      </c>
      <c r="B57" s="16">
        <v>52</v>
      </c>
      <c r="C57" s="17" t="s">
        <v>228</v>
      </c>
      <c r="D57" s="34" t="s">
        <v>229</v>
      </c>
      <c r="E57" s="15" t="s">
        <v>51</v>
      </c>
      <c r="F57" s="15">
        <v>3</v>
      </c>
      <c r="G57" s="15"/>
      <c r="H57" s="11">
        <f t="shared" si="1"/>
        <v>2</v>
      </c>
      <c r="I57" s="18" t="s">
        <v>230</v>
      </c>
      <c r="J57" s="19">
        <v>7.3</v>
      </c>
      <c r="K57" s="18" t="s">
        <v>231</v>
      </c>
      <c r="L57" s="19">
        <v>7.5</v>
      </c>
      <c r="M57" s="11">
        <v>14.8</v>
      </c>
      <c r="N57" s="11">
        <v>73</v>
      </c>
      <c r="O57" s="11" t="str">
        <f t="shared" si="3"/>
        <v>K</v>
      </c>
      <c r="P57" s="11" t="str">
        <f t="shared" si="3"/>
        <v>Lỗi</v>
      </c>
      <c r="Q57" s="11" t="str">
        <f t="shared" si="3"/>
        <v>K</v>
      </c>
      <c r="R57" s="1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" customFormat="1" ht="19.5" customHeight="1">
      <c r="A58" s="15">
        <v>3</v>
      </c>
      <c r="B58" s="16">
        <v>53</v>
      </c>
      <c r="C58" s="17" t="s">
        <v>232</v>
      </c>
      <c r="D58" s="15">
        <v>36260</v>
      </c>
      <c r="E58" s="15" t="s">
        <v>61</v>
      </c>
      <c r="F58" s="15">
        <v>3</v>
      </c>
      <c r="G58" s="15"/>
      <c r="H58" s="11">
        <f t="shared" si="1"/>
        <v>3</v>
      </c>
      <c r="I58" s="18" t="s">
        <v>233</v>
      </c>
      <c r="J58" s="19">
        <v>7.3</v>
      </c>
      <c r="K58" s="18" t="s">
        <v>234</v>
      </c>
      <c r="L58" s="19">
        <v>5</v>
      </c>
      <c r="M58" s="11">
        <v>12.3</v>
      </c>
      <c r="N58" s="11">
        <v>150</v>
      </c>
      <c r="O58" s="11" t="str">
        <f t="shared" si="3"/>
        <v>K</v>
      </c>
      <c r="P58" s="11" t="str">
        <f t="shared" si="3"/>
        <v>Lỗi</v>
      </c>
      <c r="Q58" s="11" t="str">
        <f t="shared" si="3"/>
        <v>Tb</v>
      </c>
      <c r="R58" s="1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" customFormat="1" ht="16.5" customHeight="1">
      <c r="A59" s="15">
        <v>4</v>
      </c>
      <c r="B59" s="16">
        <v>54</v>
      </c>
      <c r="C59" s="17" t="s">
        <v>232</v>
      </c>
      <c r="D59" s="15" t="s">
        <v>235</v>
      </c>
      <c r="E59" s="15" t="s">
        <v>56</v>
      </c>
      <c r="F59" s="15">
        <v>3</v>
      </c>
      <c r="G59" s="15"/>
      <c r="H59" s="11">
        <f t="shared" si="1"/>
        <v>4</v>
      </c>
      <c r="I59" s="18" t="s">
        <v>236</v>
      </c>
      <c r="J59" s="19">
        <v>5.3</v>
      </c>
      <c r="K59" s="18" t="s">
        <v>237</v>
      </c>
      <c r="L59" s="19">
        <v>6</v>
      </c>
      <c r="M59" s="11">
        <v>11.3</v>
      </c>
      <c r="N59" s="11">
        <v>163</v>
      </c>
      <c r="O59" s="11" t="str">
        <f t="shared" si="3"/>
        <v>Tb</v>
      </c>
      <c r="P59" s="11" t="str">
        <f t="shared" si="3"/>
        <v>Lỗi</v>
      </c>
      <c r="Q59" s="11" t="str">
        <f t="shared" si="3"/>
        <v>Tb</v>
      </c>
      <c r="R59" s="11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" customFormat="1" ht="16.5" customHeight="1">
      <c r="A60" s="15">
        <v>5</v>
      </c>
      <c r="B60" s="16">
        <v>55</v>
      </c>
      <c r="C60" s="17" t="s">
        <v>238</v>
      </c>
      <c r="D60" s="15">
        <v>36318</v>
      </c>
      <c r="E60" s="15" t="s">
        <v>51</v>
      </c>
      <c r="F60" s="15">
        <v>3</v>
      </c>
      <c r="G60" s="15"/>
      <c r="H60" s="11">
        <f t="shared" si="1"/>
        <v>5</v>
      </c>
      <c r="I60" s="18" t="s">
        <v>239</v>
      </c>
      <c r="J60" s="19">
        <v>7.3</v>
      </c>
      <c r="K60" s="18" t="s">
        <v>240</v>
      </c>
      <c r="L60" s="19">
        <v>6.8</v>
      </c>
      <c r="M60" s="11">
        <v>14.1</v>
      </c>
      <c r="N60" s="11">
        <v>108</v>
      </c>
      <c r="O60" s="11" t="str">
        <f t="shared" si="3"/>
        <v>K</v>
      </c>
      <c r="P60" s="11" t="str">
        <f t="shared" si="3"/>
        <v>Lỗi</v>
      </c>
      <c r="Q60" s="11" t="str">
        <f t="shared" si="3"/>
        <v>K</v>
      </c>
      <c r="R60" s="11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4" customFormat="1" ht="16.5" customHeight="1">
      <c r="A61" s="15">
        <v>6</v>
      </c>
      <c r="B61" s="16">
        <v>56</v>
      </c>
      <c r="C61" s="17" t="s">
        <v>241</v>
      </c>
      <c r="D61" s="15">
        <v>36442</v>
      </c>
      <c r="E61" s="15" t="s">
        <v>56</v>
      </c>
      <c r="F61" s="15">
        <v>3</v>
      </c>
      <c r="G61" s="15"/>
      <c r="H61" s="11">
        <f t="shared" si="1"/>
        <v>6</v>
      </c>
      <c r="I61" s="18" t="s">
        <v>242</v>
      </c>
      <c r="J61" s="19">
        <v>7.5</v>
      </c>
      <c r="K61" s="18" t="s">
        <v>243</v>
      </c>
      <c r="L61" s="19">
        <v>5.8</v>
      </c>
      <c r="M61" s="11">
        <v>13.3</v>
      </c>
      <c r="N61" s="11">
        <v>130</v>
      </c>
      <c r="O61" s="11" t="str">
        <f t="shared" si="3"/>
        <v>K</v>
      </c>
      <c r="P61" s="11" t="str">
        <f t="shared" si="3"/>
        <v>Lỗi</v>
      </c>
      <c r="Q61" s="11" t="str">
        <f t="shared" si="3"/>
        <v>Tb</v>
      </c>
      <c r="R61" s="1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4" customFormat="1" ht="16.5" customHeight="1">
      <c r="A62" s="15">
        <v>7</v>
      </c>
      <c r="B62" s="16">
        <v>57</v>
      </c>
      <c r="C62" s="17" t="s">
        <v>244</v>
      </c>
      <c r="D62" s="34" t="s">
        <v>245</v>
      </c>
      <c r="E62" s="15" t="s">
        <v>51</v>
      </c>
      <c r="F62" s="15">
        <v>3</v>
      </c>
      <c r="G62" s="15"/>
      <c r="H62" s="11">
        <f t="shared" si="1"/>
        <v>7</v>
      </c>
      <c r="I62" s="18" t="s">
        <v>246</v>
      </c>
      <c r="J62" s="19">
        <v>7.8</v>
      </c>
      <c r="K62" s="18" t="s">
        <v>247</v>
      </c>
      <c r="L62" s="19">
        <v>6.5</v>
      </c>
      <c r="M62" s="11">
        <v>14.3</v>
      </c>
      <c r="N62" s="11">
        <v>96</v>
      </c>
      <c r="O62" s="11" t="str">
        <f t="shared" si="3"/>
        <v>K</v>
      </c>
      <c r="P62" s="11" t="str">
        <f t="shared" si="3"/>
        <v>Lỗi</v>
      </c>
      <c r="Q62" s="11" t="str">
        <f t="shared" si="3"/>
        <v>K</v>
      </c>
      <c r="R62" s="11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4" customFormat="1" ht="16.5" customHeight="1">
      <c r="A63" s="15">
        <v>8</v>
      </c>
      <c r="B63" s="16">
        <v>58</v>
      </c>
      <c r="C63" s="17" t="s">
        <v>248</v>
      </c>
      <c r="D63" s="15" t="s">
        <v>249</v>
      </c>
      <c r="E63" s="15" t="s">
        <v>51</v>
      </c>
      <c r="F63" s="15">
        <v>3</v>
      </c>
      <c r="G63" s="15"/>
      <c r="H63" s="11">
        <f t="shared" si="1"/>
        <v>8</v>
      </c>
      <c r="I63" s="18" t="s">
        <v>250</v>
      </c>
      <c r="J63" s="19">
        <v>8.3</v>
      </c>
      <c r="K63" s="18" t="s">
        <v>251</v>
      </c>
      <c r="L63" s="19">
        <v>8</v>
      </c>
      <c r="M63" s="11">
        <v>16.3</v>
      </c>
      <c r="N63" s="11">
        <v>17</v>
      </c>
      <c r="O63" s="11" t="str">
        <f t="shared" si="3"/>
        <v>G</v>
      </c>
      <c r="P63" s="11" t="str">
        <f t="shared" si="3"/>
        <v>Lỗi</v>
      </c>
      <c r="Q63" s="11" t="str">
        <f t="shared" si="3"/>
        <v>G</v>
      </c>
      <c r="R63" s="11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4" customFormat="1" ht="19.5" customHeight="1">
      <c r="A64" s="15">
        <v>9</v>
      </c>
      <c r="B64" s="16">
        <v>59</v>
      </c>
      <c r="C64" s="17" t="s">
        <v>252</v>
      </c>
      <c r="D64" s="34" t="s">
        <v>253</v>
      </c>
      <c r="E64" s="15" t="s">
        <v>61</v>
      </c>
      <c r="F64" s="15">
        <v>3</v>
      </c>
      <c r="G64" s="15"/>
      <c r="H64" s="11">
        <f t="shared" si="1"/>
        <v>9</v>
      </c>
      <c r="I64" s="18" t="s">
        <v>254</v>
      </c>
      <c r="J64" s="19">
        <v>7.8</v>
      </c>
      <c r="K64" s="18" t="s">
        <v>255</v>
      </c>
      <c r="L64" s="19">
        <v>6.5</v>
      </c>
      <c r="M64" s="11">
        <v>14.3</v>
      </c>
      <c r="N64" s="11">
        <v>96</v>
      </c>
      <c r="O64" s="11" t="str">
        <f t="shared" si="3"/>
        <v>K</v>
      </c>
      <c r="P64" s="11" t="str">
        <f t="shared" si="3"/>
        <v>Lỗi</v>
      </c>
      <c r="Q64" s="11" t="str">
        <f t="shared" si="3"/>
        <v>K</v>
      </c>
      <c r="R64" s="11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4" customFormat="1" ht="15.75" customHeight="1">
      <c r="A65" s="15">
        <v>10</v>
      </c>
      <c r="B65" s="16">
        <v>60</v>
      </c>
      <c r="C65" s="17" t="s">
        <v>256</v>
      </c>
      <c r="D65" s="34" t="s">
        <v>144</v>
      </c>
      <c r="E65" s="15" t="s">
        <v>37</v>
      </c>
      <c r="F65" s="15">
        <v>3</v>
      </c>
      <c r="G65" s="15"/>
      <c r="H65" s="11">
        <f t="shared" si="1"/>
        <v>10</v>
      </c>
      <c r="I65" s="18" t="s">
        <v>257</v>
      </c>
      <c r="J65" s="19">
        <v>8.3</v>
      </c>
      <c r="K65" s="18" t="s">
        <v>258</v>
      </c>
      <c r="L65" s="19">
        <v>7.3</v>
      </c>
      <c r="M65" s="11">
        <v>15.600000000000001</v>
      </c>
      <c r="N65" s="11">
        <v>42</v>
      </c>
      <c r="O65" s="11" t="str">
        <f t="shared" si="3"/>
        <v>G</v>
      </c>
      <c r="P65" s="11" t="str">
        <f t="shared" si="3"/>
        <v>Lỗi</v>
      </c>
      <c r="Q65" s="11" t="str">
        <f t="shared" si="3"/>
        <v>K</v>
      </c>
      <c r="R65" s="11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4" customFormat="1" ht="19.5" customHeight="1">
      <c r="A66" s="15">
        <v>11</v>
      </c>
      <c r="B66" s="16">
        <v>61</v>
      </c>
      <c r="C66" s="17" t="s">
        <v>259</v>
      </c>
      <c r="D66" s="15" t="s">
        <v>260</v>
      </c>
      <c r="E66" s="15" t="s">
        <v>61</v>
      </c>
      <c r="F66" s="15">
        <v>3</v>
      </c>
      <c r="G66" s="15"/>
      <c r="H66" s="11">
        <f t="shared" si="1"/>
        <v>11</v>
      </c>
      <c r="I66" s="18" t="s">
        <v>261</v>
      </c>
      <c r="J66" s="19">
        <v>3.8</v>
      </c>
      <c r="K66" s="18" t="s">
        <v>262</v>
      </c>
      <c r="L66" s="19">
        <v>5.5</v>
      </c>
      <c r="M66" s="11">
        <v>9.3</v>
      </c>
      <c r="N66" s="11">
        <v>171</v>
      </c>
      <c r="O66" s="11" t="str">
        <f t="shared" si="3"/>
        <v>Y</v>
      </c>
      <c r="P66" s="11" t="str">
        <f t="shared" si="3"/>
        <v>Lỗi</v>
      </c>
      <c r="Q66" s="11" t="str">
        <f t="shared" si="3"/>
        <v>Tb</v>
      </c>
      <c r="R66" s="1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4" customFormat="1" ht="16.5" customHeight="1">
      <c r="A67" s="15">
        <v>12</v>
      </c>
      <c r="B67" s="16">
        <v>62</v>
      </c>
      <c r="C67" s="17" t="s">
        <v>263</v>
      </c>
      <c r="D67" s="34" t="s">
        <v>264</v>
      </c>
      <c r="E67" s="15" t="s">
        <v>56</v>
      </c>
      <c r="F67" s="15">
        <v>3</v>
      </c>
      <c r="G67" s="15"/>
      <c r="H67" s="11">
        <f t="shared" si="1"/>
        <v>12</v>
      </c>
      <c r="I67" s="18" t="s">
        <v>265</v>
      </c>
      <c r="J67" s="19">
        <v>7.8</v>
      </c>
      <c r="K67" s="18" t="s">
        <v>266</v>
      </c>
      <c r="L67" s="19">
        <v>6</v>
      </c>
      <c r="M67" s="11">
        <v>13.8</v>
      </c>
      <c r="N67" s="11">
        <v>114</v>
      </c>
      <c r="O67" s="11" t="str">
        <f t="shared" si="3"/>
        <v>K</v>
      </c>
      <c r="P67" s="11" t="str">
        <f t="shared" si="3"/>
        <v>Lỗi</v>
      </c>
      <c r="Q67" s="11" t="str">
        <f t="shared" si="3"/>
        <v>Tb</v>
      </c>
      <c r="R67" s="1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4" customFormat="1" ht="19.5" customHeight="1">
      <c r="A68" s="15">
        <v>13</v>
      </c>
      <c r="B68" s="16">
        <v>63</v>
      </c>
      <c r="C68" s="17" t="s">
        <v>267</v>
      </c>
      <c r="D68" s="15">
        <v>36229</v>
      </c>
      <c r="E68" s="15" t="s">
        <v>61</v>
      </c>
      <c r="F68" s="15">
        <v>3</v>
      </c>
      <c r="G68" s="15"/>
      <c r="H68" s="11">
        <f t="shared" si="1"/>
        <v>13</v>
      </c>
      <c r="I68" s="18" t="s">
        <v>268</v>
      </c>
      <c r="J68" s="19">
        <v>7.3</v>
      </c>
      <c r="K68" s="18" t="s">
        <v>269</v>
      </c>
      <c r="L68" s="19">
        <v>6.5</v>
      </c>
      <c r="M68" s="11">
        <v>13.8</v>
      </c>
      <c r="N68" s="11">
        <v>114</v>
      </c>
      <c r="O68" s="11" t="str">
        <f t="shared" si="3"/>
        <v>K</v>
      </c>
      <c r="P68" s="11" t="str">
        <f t="shared" si="3"/>
        <v>Lỗi</v>
      </c>
      <c r="Q68" s="11" t="str">
        <f t="shared" si="3"/>
        <v>K</v>
      </c>
      <c r="R68" s="11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4" customFormat="1" ht="19.5" customHeight="1">
      <c r="A69" s="15">
        <v>14</v>
      </c>
      <c r="B69" s="16">
        <v>64</v>
      </c>
      <c r="C69" s="17" t="s">
        <v>270</v>
      </c>
      <c r="D69" s="15" t="s">
        <v>245</v>
      </c>
      <c r="E69" s="15" t="s">
        <v>61</v>
      </c>
      <c r="F69" s="15">
        <v>3</v>
      </c>
      <c r="G69" s="15"/>
      <c r="H69" s="11">
        <f t="shared" si="1"/>
        <v>14</v>
      </c>
      <c r="I69" s="18" t="s">
        <v>271</v>
      </c>
      <c r="J69" s="19">
        <v>7</v>
      </c>
      <c r="K69" s="18" t="s">
        <v>272</v>
      </c>
      <c r="L69" s="19">
        <v>4.8</v>
      </c>
      <c r="M69" s="11">
        <v>11.8</v>
      </c>
      <c r="N69" s="11">
        <v>157</v>
      </c>
      <c r="O69" s="11" t="str">
        <f t="shared" si="3"/>
        <v>K</v>
      </c>
      <c r="P69" s="11" t="str">
        <f t="shared" si="3"/>
        <v>Lỗi</v>
      </c>
      <c r="Q69" s="11" t="str">
        <f t="shared" si="3"/>
        <v>Y</v>
      </c>
      <c r="R69" s="1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4" customFormat="1" ht="16.5" customHeight="1">
      <c r="A70" s="15">
        <v>15</v>
      </c>
      <c r="B70" s="16">
        <v>65</v>
      </c>
      <c r="C70" s="17" t="s">
        <v>270</v>
      </c>
      <c r="D70" s="15">
        <v>36381</v>
      </c>
      <c r="E70" s="15" t="s">
        <v>51</v>
      </c>
      <c r="F70" s="15">
        <v>3</v>
      </c>
      <c r="G70" s="15"/>
      <c r="H70" s="11">
        <f t="shared" si="1"/>
        <v>15</v>
      </c>
      <c r="I70" s="18" t="s">
        <v>273</v>
      </c>
      <c r="J70" s="19">
        <v>8</v>
      </c>
      <c r="K70" s="18" t="s">
        <v>274</v>
      </c>
      <c r="L70" s="19">
        <v>7.3</v>
      </c>
      <c r="M70" s="11">
        <v>15.3</v>
      </c>
      <c r="N70" s="11">
        <v>53</v>
      </c>
      <c r="O70" s="11" t="str">
        <f t="shared" si="3"/>
        <v>G</v>
      </c>
      <c r="P70" s="11" t="str">
        <f t="shared" si="3"/>
        <v>Lỗi</v>
      </c>
      <c r="Q70" s="11" t="str">
        <f t="shared" si="3"/>
        <v>K</v>
      </c>
      <c r="R70" s="1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4" customFormat="1" ht="16.5" customHeight="1">
      <c r="A71" s="15">
        <v>16</v>
      </c>
      <c r="B71" s="16">
        <v>66</v>
      </c>
      <c r="C71" s="17" t="s">
        <v>275</v>
      </c>
      <c r="D71" s="34" t="s">
        <v>276</v>
      </c>
      <c r="E71" s="15" t="s">
        <v>56</v>
      </c>
      <c r="F71" s="15">
        <v>3</v>
      </c>
      <c r="G71" s="15"/>
      <c r="H71" s="11">
        <f aca="true" t="shared" si="4" ref="H71:H134">A71</f>
        <v>16</v>
      </c>
      <c r="I71" s="18" t="s">
        <v>277</v>
      </c>
      <c r="J71" s="19">
        <v>8.5</v>
      </c>
      <c r="K71" s="18" t="s">
        <v>278</v>
      </c>
      <c r="L71" s="19">
        <v>6.5</v>
      </c>
      <c r="M71" s="11">
        <v>15</v>
      </c>
      <c r="N71" s="11">
        <v>65</v>
      </c>
      <c r="O71" s="11" t="str">
        <f t="shared" si="3"/>
        <v>G</v>
      </c>
      <c r="P71" s="11" t="str">
        <f t="shared" si="3"/>
        <v>Lỗi</v>
      </c>
      <c r="Q71" s="11" t="str">
        <f t="shared" si="3"/>
        <v>K</v>
      </c>
      <c r="R71" s="1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4" customFormat="1" ht="16.5" customHeight="1">
      <c r="A72" s="15">
        <v>17</v>
      </c>
      <c r="B72" s="16">
        <v>67</v>
      </c>
      <c r="C72" s="17" t="s">
        <v>279</v>
      </c>
      <c r="D72" s="15" t="s">
        <v>280</v>
      </c>
      <c r="E72" s="15" t="s">
        <v>51</v>
      </c>
      <c r="F72" s="15">
        <v>3</v>
      </c>
      <c r="G72" s="15"/>
      <c r="H72" s="11">
        <f t="shared" si="4"/>
        <v>17</v>
      </c>
      <c r="I72" s="18" t="s">
        <v>281</v>
      </c>
      <c r="J72" s="19">
        <v>8.5</v>
      </c>
      <c r="K72" s="18" t="s">
        <v>282</v>
      </c>
      <c r="L72" s="19">
        <v>7.3</v>
      </c>
      <c r="M72" s="11">
        <v>15.8</v>
      </c>
      <c r="N72" s="11">
        <v>29</v>
      </c>
      <c r="O72" s="11" t="str">
        <f t="shared" si="3"/>
        <v>G</v>
      </c>
      <c r="P72" s="11" t="str">
        <f t="shared" si="3"/>
        <v>Lỗi</v>
      </c>
      <c r="Q72" s="11" t="str">
        <f t="shared" si="3"/>
        <v>K</v>
      </c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4" customFormat="1" ht="16.5" customHeight="1">
      <c r="A73" s="15">
        <v>18</v>
      </c>
      <c r="B73" s="16">
        <v>68</v>
      </c>
      <c r="C73" s="17" t="s">
        <v>283</v>
      </c>
      <c r="D73" s="34">
        <v>36162</v>
      </c>
      <c r="E73" s="15" t="s">
        <v>51</v>
      </c>
      <c r="F73" s="15">
        <v>3</v>
      </c>
      <c r="G73" s="15"/>
      <c r="H73" s="11">
        <f t="shared" si="4"/>
        <v>18</v>
      </c>
      <c r="I73" s="18" t="s">
        <v>284</v>
      </c>
      <c r="J73" s="19">
        <v>7</v>
      </c>
      <c r="K73" s="18" t="s">
        <v>285</v>
      </c>
      <c r="L73" s="19">
        <v>4.5</v>
      </c>
      <c r="M73" s="11">
        <v>11.5</v>
      </c>
      <c r="N73" s="11">
        <v>161</v>
      </c>
      <c r="O73" s="11" t="str">
        <f t="shared" si="3"/>
        <v>K</v>
      </c>
      <c r="P73" s="11" t="str">
        <f t="shared" si="3"/>
        <v>Lỗi</v>
      </c>
      <c r="Q73" s="11" t="str">
        <f t="shared" si="3"/>
        <v>Y</v>
      </c>
      <c r="R73" s="11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14" customFormat="1" ht="16.5" customHeight="1">
      <c r="A74" s="15">
        <v>19</v>
      </c>
      <c r="B74" s="16">
        <v>69</v>
      </c>
      <c r="C74" s="17" t="s">
        <v>286</v>
      </c>
      <c r="D74" s="34" t="s">
        <v>287</v>
      </c>
      <c r="E74" s="15" t="s">
        <v>51</v>
      </c>
      <c r="F74" s="15">
        <v>3</v>
      </c>
      <c r="G74" s="15"/>
      <c r="H74" s="11">
        <f t="shared" si="4"/>
        <v>19</v>
      </c>
      <c r="I74" s="18" t="s">
        <v>288</v>
      </c>
      <c r="J74" s="19">
        <v>7.8</v>
      </c>
      <c r="K74" s="18" t="s">
        <v>289</v>
      </c>
      <c r="L74" s="19">
        <v>8.3</v>
      </c>
      <c r="M74" s="11">
        <v>16.1</v>
      </c>
      <c r="N74" s="11">
        <v>26</v>
      </c>
      <c r="O74" s="11" t="str">
        <f t="shared" si="3"/>
        <v>K</v>
      </c>
      <c r="P74" s="11" t="str">
        <f t="shared" si="3"/>
        <v>Lỗi</v>
      </c>
      <c r="Q74" s="11" t="str">
        <f t="shared" si="3"/>
        <v>G</v>
      </c>
      <c r="R74" s="11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14" customFormat="1" ht="16.5" customHeight="1">
      <c r="A75" s="15">
        <v>20</v>
      </c>
      <c r="B75" s="16">
        <v>70</v>
      </c>
      <c r="C75" s="17" t="s">
        <v>290</v>
      </c>
      <c r="D75" s="15">
        <v>36319</v>
      </c>
      <c r="E75" s="15" t="s">
        <v>51</v>
      </c>
      <c r="F75" s="15">
        <v>3</v>
      </c>
      <c r="G75" s="15"/>
      <c r="H75" s="11">
        <f t="shared" si="4"/>
        <v>20</v>
      </c>
      <c r="I75" s="18" t="s">
        <v>291</v>
      </c>
      <c r="J75" s="19">
        <v>8.3</v>
      </c>
      <c r="K75" s="18" t="s">
        <v>292</v>
      </c>
      <c r="L75" s="19">
        <v>7</v>
      </c>
      <c r="M75" s="11">
        <v>15.3</v>
      </c>
      <c r="N75" s="11">
        <v>53</v>
      </c>
      <c r="O75" s="11" t="str">
        <f t="shared" si="3"/>
        <v>G</v>
      </c>
      <c r="P75" s="11" t="str">
        <f t="shared" si="3"/>
        <v>Lỗi</v>
      </c>
      <c r="Q75" s="11" t="str">
        <f t="shared" si="3"/>
        <v>K</v>
      </c>
      <c r="R75" s="11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14" customFormat="1" ht="15.75" customHeight="1">
      <c r="A76" s="15">
        <v>21</v>
      </c>
      <c r="B76" s="16">
        <v>71</v>
      </c>
      <c r="C76" s="17" t="s">
        <v>293</v>
      </c>
      <c r="D76" s="15">
        <v>36414</v>
      </c>
      <c r="E76" s="15" t="s">
        <v>37</v>
      </c>
      <c r="F76" s="15">
        <v>3</v>
      </c>
      <c r="G76" s="15"/>
      <c r="H76" s="11">
        <f t="shared" si="4"/>
        <v>21</v>
      </c>
      <c r="I76" s="18" t="s">
        <v>294</v>
      </c>
      <c r="J76" s="19">
        <v>9</v>
      </c>
      <c r="K76" s="18" t="s">
        <v>295</v>
      </c>
      <c r="L76" s="19">
        <v>6.5</v>
      </c>
      <c r="M76" s="11">
        <v>15.5</v>
      </c>
      <c r="N76" s="11">
        <v>47</v>
      </c>
      <c r="O76" s="11" t="str">
        <f t="shared" si="3"/>
        <v>G</v>
      </c>
      <c r="P76" s="11" t="str">
        <f t="shared" si="3"/>
        <v>Lỗi</v>
      </c>
      <c r="Q76" s="11" t="str">
        <f t="shared" si="3"/>
        <v>K</v>
      </c>
      <c r="R76" s="11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14" customFormat="1" ht="19.5" customHeight="1">
      <c r="A77" s="15">
        <v>22</v>
      </c>
      <c r="B77" s="16">
        <v>72</v>
      </c>
      <c r="C77" s="17" t="s">
        <v>296</v>
      </c>
      <c r="D77" s="15" t="s">
        <v>297</v>
      </c>
      <c r="E77" s="15" t="s">
        <v>61</v>
      </c>
      <c r="F77" s="15">
        <v>3</v>
      </c>
      <c r="G77" s="15"/>
      <c r="H77" s="11">
        <f t="shared" si="4"/>
        <v>22</v>
      </c>
      <c r="I77" s="18" t="s">
        <v>298</v>
      </c>
      <c r="J77" s="19">
        <v>6</v>
      </c>
      <c r="K77" s="18" t="s">
        <v>299</v>
      </c>
      <c r="L77" s="19">
        <v>5.5</v>
      </c>
      <c r="M77" s="11">
        <v>11.5</v>
      </c>
      <c r="N77" s="11">
        <v>161</v>
      </c>
      <c r="O77" s="11" t="str">
        <f t="shared" si="3"/>
        <v>Tb</v>
      </c>
      <c r="P77" s="11" t="str">
        <f t="shared" si="3"/>
        <v>Lỗi</v>
      </c>
      <c r="Q77" s="11" t="str">
        <f t="shared" si="3"/>
        <v>Tb</v>
      </c>
      <c r="R77" s="1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14" customFormat="1" ht="19.5" customHeight="1">
      <c r="A78" s="15">
        <v>23</v>
      </c>
      <c r="B78" s="16">
        <v>73</v>
      </c>
      <c r="C78" s="17" t="s">
        <v>300</v>
      </c>
      <c r="D78" s="15" t="s">
        <v>301</v>
      </c>
      <c r="E78" s="15" t="s">
        <v>61</v>
      </c>
      <c r="F78" s="15">
        <v>3</v>
      </c>
      <c r="G78" s="15"/>
      <c r="H78" s="11">
        <f t="shared" si="4"/>
        <v>23</v>
      </c>
      <c r="I78" s="18" t="s">
        <v>302</v>
      </c>
      <c r="J78" s="19">
        <v>6.8</v>
      </c>
      <c r="K78" s="18" t="s">
        <v>303</v>
      </c>
      <c r="L78" s="19">
        <v>6</v>
      </c>
      <c r="M78" s="11">
        <v>12.8</v>
      </c>
      <c r="N78" s="11">
        <v>139</v>
      </c>
      <c r="O78" s="11" t="str">
        <f t="shared" si="3"/>
        <v>K</v>
      </c>
      <c r="P78" s="11" t="str">
        <f t="shared" si="3"/>
        <v>Lỗi</v>
      </c>
      <c r="Q78" s="11" t="str">
        <f t="shared" si="3"/>
        <v>Tb</v>
      </c>
      <c r="R78" s="11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14" customFormat="1" ht="19.5" customHeight="1">
      <c r="A79" s="15">
        <v>24</v>
      </c>
      <c r="B79" s="16">
        <v>74</v>
      </c>
      <c r="C79" s="17" t="s">
        <v>304</v>
      </c>
      <c r="D79" s="34" t="s">
        <v>305</v>
      </c>
      <c r="E79" s="15" t="s">
        <v>61</v>
      </c>
      <c r="F79" s="15">
        <v>3</v>
      </c>
      <c r="G79" s="15"/>
      <c r="H79" s="11">
        <f t="shared" si="4"/>
        <v>24</v>
      </c>
      <c r="I79" s="18" t="s">
        <v>306</v>
      </c>
      <c r="J79" s="19">
        <v>5.3</v>
      </c>
      <c r="K79" s="18" t="s">
        <v>307</v>
      </c>
      <c r="L79" s="19">
        <v>5.5</v>
      </c>
      <c r="M79" s="11">
        <v>10.8</v>
      </c>
      <c r="N79" s="11">
        <v>167</v>
      </c>
      <c r="O79" s="11" t="str">
        <f t="shared" si="3"/>
        <v>Tb</v>
      </c>
      <c r="P79" s="11" t="str">
        <f t="shared" si="3"/>
        <v>Lỗi</v>
      </c>
      <c r="Q79" s="11" t="str">
        <f t="shared" si="3"/>
        <v>Tb</v>
      </c>
      <c r="R79" s="11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s="14" customFormat="1" ht="15.75" customHeight="1">
      <c r="A80" s="52">
        <v>25</v>
      </c>
      <c r="B80" s="53">
        <v>75</v>
      </c>
      <c r="C80" s="54" t="s">
        <v>308</v>
      </c>
      <c r="D80" s="52" t="s">
        <v>309</v>
      </c>
      <c r="E80" s="52" t="s">
        <v>37</v>
      </c>
      <c r="F80" s="52">
        <v>3</v>
      </c>
      <c r="G80" s="52"/>
      <c r="H80" s="55">
        <f t="shared" si="4"/>
        <v>25</v>
      </c>
      <c r="I80" s="18" t="s">
        <v>310</v>
      </c>
      <c r="J80" s="19">
        <v>8</v>
      </c>
      <c r="K80" s="18" t="s">
        <v>311</v>
      </c>
      <c r="L80" s="56">
        <v>6.8</v>
      </c>
      <c r="M80" s="55">
        <v>14.8</v>
      </c>
      <c r="N80" s="55">
        <v>73</v>
      </c>
      <c r="O80" s="55" t="str">
        <f t="shared" si="3"/>
        <v>G</v>
      </c>
      <c r="P80" s="55" t="str">
        <f t="shared" si="3"/>
        <v>Lỗi</v>
      </c>
      <c r="Q80" s="55" t="str">
        <f t="shared" si="3"/>
        <v>K</v>
      </c>
      <c r="R80" s="55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s="14" customFormat="1" ht="16.5" customHeight="1">
      <c r="A81" s="10">
        <v>1</v>
      </c>
      <c r="B81" s="47">
        <v>76</v>
      </c>
      <c r="C81" s="48" t="s">
        <v>312</v>
      </c>
      <c r="D81" s="49" t="s">
        <v>58</v>
      </c>
      <c r="E81" s="10" t="s">
        <v>56</v>
      </c>
      <c r="F81" s="10">
        <v>4</v>
      </c>
      <c r="G81" s="10"/>
      <c r="H81" s="50">
        <f t="shared" si="4"/>
        <v>1</v>
      </c>
      <c r="I81" s="50" t="s">
        <v>313</v>
      </c>
      <c r="J81" s="51">
        <v>8.3</v>
      </c>
      <c r="K81" s="50" t="s">
        <v>314</v>
      </c>
      <c r="L81" s="51">
        <v>5</v>
      </c>
      <c r="M81" s="50">
        <v>13.3</v>
      </c>
      <c r="N81" s="50">
        <v>130</v>
      </c>
      <c r="O81" s="50" t="str">
        <f t="shared" si="3"/>
        <v>G</v>
      </c>
      <c r="P81" s="50" t="str">
        <f t="shared" si="3"/>
        <v>Lỗi</v>
      </c>
      <c r="Q81" s="50" t="str">
        <f t="shared" si="3"/>
        <v>Tb</v>
      </c>
      <c r="R81" s="5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s="14" customFormat="1" ht="19.5" customHeight="1">
      <c r="A82" s="15">
        <v>2</v>
      </c>
      <c r="B82" s="16">
        <v>77</v>
      </c>
      <c r="C82" s="17" t="s">
        <v>315</v>
      </c>
      <c r="D82" s="34">
        <v>36474</v>
      </c>
      <c r="E82" s="15" t="s">
        <v>61</v>
      </c>
      <c r="F82" s="15">
        <v>4</v>
      </c>
      <c r="G82" s="15"/>
      <c r="H82" s="11">
        <f t="shared" si="4"/>
        <v>2</v>
      </c>
      <c r="I82" s="18" t="s">
        <v>316</v>
      </c>
      <c r="J82" s="19">
        <v>7.3</v>
      </c>
      <c r="K82" s="18" t="s">
        <v>317</v>
      </c>
      <c r="L82" s="19">
        <v>5</v>
      </c>
      <c r="M82" s="11">
        <v>12.3</v>
      </c>
      <c r="N82" s="11">
        <v>150</v>
      </c>
      <c r="O82" s="11" t="str">
        <f t="shared" si="3"/>
        <v>K</v>
      </c>
      <c r="P82" s="11" t="str">
        <f t="shared" si="3"/>
        <v>Lỗi</v>
      </c>
      <c r="Q82" s="11" t="str">
        <f t="shared" si="3"/>
        <v>Tb</v>
      </c>
      <c r="R82" s="11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s="14" customFormat="1" ht="16.5" customHeight="1">
      <c r="A83" s="15">
        <v>3</v>
      </c>
      <c r="B83" s="16">
        <v>78</v>
      </c>
      <c r="C83" s="17" t="s">
        <v>318</v>
      </c>
      <c r="D83" s="15" t="s">
        <v>155</v>
      </c>
      <c r="E83" s="15" t="s">
        <v>56</v>
      </c>
      <c r="F83" s="15">
        <v>4</v>
      </c>
      <c r="G83" s="15"/>
      <c r="H83" s="11">
        <f t="shared" si="4"/>
        <v>3</v>
      </c>
      <c r="I83" s="18" t="s">
        <v>319</v>
      </c>
      <c r="J83" s="19">
        <v>8.3</v>
      </c>
      <c r="K83" s="18" t="s">
        <v>320</v>
      </c>
      <c r="L83" s="19">
        <v>6</v>
      </c>
      <c r="M83" s="11">
        <v>14.3</v>
      </c>
      <c r="N83" s="11">
        <v>96</v>
      </c>
      <c r="O83" s="11" t="str">
        <f aca="true" t="shared" si="5" ref="O83:Q144">IF(J83="","",IF(AND(J83&lt;=10,J83&gt;=8),"G",IF(AND(J83&gt;=0,J83&lt;3.5),"Kém",IF(AND(J83&gt;=3.5,J83&lt;5),"Y",IF(AND(J83&gt;=5,J83&lt;6.5),"Tb",IF(AND(J83&gt;=6.5,J83&lt;8),"K","Lỗi"))))))</f>
        <v>G</v>
      </c>
      <c r="P83" s="11" t="str">
        <f t="shared" si="5"/>
        <v>Lỗi</v>
      </c>
      <c r="Q83" s="11" t="str">
        <f t="shared" si="5"/>
        <v>Tb</v>
      </c>
      <c r="R83" s="11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14" customFormat="1" ht="15.75" customHeight="1">
      <c r="A84" s="15">
        <v>4</v>
      </c>
      <c r="B84" s="16">
        <v>79</v>
      </c>
      <c r="C84" s="17" t="s">
        <v>321</v>
      </c>
      <c r="D84" s="15" t="s">
        <v>322</v>
      </c>
      <c r="E84" s="15" t="s">
        <v>37</v>
      </c>
      <c r="F84" s="15">
        <v>4</v>
      </c>
      <c r="G84" s="15"/>
      <c r="H84" s="11">
        <f t="shared" si="4"/>
        <v>4</v>
      </c>
      <c r="I84" s="18" t="s">
        <v>323</v>
      </c>
      <c r="J84" s="19">
        <v>7.8</v>
      </c>
      <c r="K84" s="18" t="s">
        <v>324</v>
      </c>
      <c r="L84" s="19">
        <v>7</v>
      </c>
      <c r="M84" s="11">
        <v>14.8</v>
      </c>
      <c r="N84" s="11">
        <v>73</v>
      </c>
      <c r="O84" s="11" t="str">
        <f t="shared" si="5"/>
        <v>K</v>
      </c>
      <c r="P84" s="11" t="str">
        <f t="shared" si="5"/>
        <v>Lỗi</v>
      </c>
      <c r="Q84" s="11" t="str">
        <f t="shared" si="5"/>
        <v>K</v>
      </c>
      <c r="R84" s="11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14" customFormat="1" ht="15.75" customHeight="1">
      <c r="A85" s="15">
        <v>5</v>
      </c>
      <c r="B85" s="16">
        <v>80</v>
      </c>
      <c r="C85" s="17" t="s">
        <v>325</v>
      </c>
      <c r="D85" s="15">
        <v>36199</v>
      </c>
      <c r="E85" s="15" t="s">
        <v>37</v>
      </c>
      <c r="F85" s="15">
        <v>4</v>
      </c>
      <c r="G85" s="15"/>
      <c r="H85" s="11">
        <f t="shared" si="4"/>
        <v>5</v>
      </c>
      <c r="I85" s="18" t="s">
        <v>326</v>
      </c>
      <c r="J85" s="19">
        <v>6.8</v>
      </c>
      <c r="K85" s="18" t="s">
        <v>327</v>
      </c>
      <c r="L85" s="19">
        <v>5.5</v>
      </c>
      <c r="M85" s="11">
        <v>12.3</v>
      </c>
      <c r="N85" s="11">
        <v>150</v>
      </c>
      <c r="O85" s="11" t="str">
        <f t="shared" si="5"/>
        <v>K</v>
      </c>
      <c r="P85" s="11" t="str">
        <f t="shared" si="5"/>
        <v>Lỗi</v>
      </c>
      <c r="Q85" s="11" t="str">
        <f t="shared" si="5"/>
        <v>Tb</v>
      </c>
      <c r="R85" s="11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s="14" customFormat="1" ht="15.75" customHeight="1">
      <c r="A86" s="15">
        <v>6</v>
      </c>
      <c r="B86" s="16">
        <v>81</v>
      </c>
      <c r="C86" s="17" t="s">
        <v>328</v>
      </c>
      <c r="D86" s="15" t="s">
        <v>260</v>
      </c>
      <c r="E86" s="15" t="s">
        <v>37</v>
      </c>
      <c r="F86" s="15">
        <v>4</v>
      </c>
      <c r="G86" s="15"/>
      <c r="H86" s="11">
        <f t="shared" si="4"/>
        <v>6</v>
      </c>
      <c r="I86" s="18" t="s">
        <v>329</v>
      </c>
      <c r="J86" s="19">
        <v>8.8</v>
      </c>
      <c r="K86" s="18" t="s">
        <v>330</v>
      </c>
      <c r="L86" s="19">
        <v>8.5</v>
      </c>
      <c r="M86" s="11">
        <v>17.3</v>
      </c>
      <c r="N86" s="11">
        <v>5</v>
      </c>
      <c r="O86" s="11" t="str">
        <f t="shared" si="5"/>
        <v>G</v>
      </c>
      <c r="P86" s="11" t="str">
        <f t="shared" si="5"/>
        <v>Lỗi</v>
      </c>
      <c r="Q86" s="11" t="str">
        <f t="shared" si="5"/>
        <v>G</v>
      </c>
      <c r="R86" s="11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s="14" customFormat="1" ht="16.5" customHeight="1">
      <c r="A87" s="15">
        <v>7</v>
      </c>
      <c r="B87" s="16">
        <v>82</v>
      </c>
      <c r="C87" s="17" t="s">
        <v>331</v>
      </c>
      <c r="D87" s="34" t="s">
        <v>332</v>
      </c>
      <c r="E87" s="15" t="s">
        <v>51</v>
      </c>
      <c r="F87" s="15">
        <v>4</v>
      </c>
      <c r="G87" s="15"/>
      <c r="H87" s="11">
        <f t="shared" si="4"/>
        <v>7</v>
      </c>
      <c r="I87" s="18" t="s">
        <v>333</v>
      </c>
      <c r="J87" s="19">
        <v>8</v>
      </c>
      <c r="K87" s="18" t="s">
        <v>334</v>
      </c>
      <c r="L87" s="19">
        <v>7</v>
      </c>
      <c r="M87" s="11">
        <v>15</v>
      </c>
      <c r="N87" s="11">
        <v>65</v>
      </c>
      <c r="O87" s="11" t="str">
        <f t="shared" si="5"/>
        <v>G</v>
      </c>
      <c r="P87" s="11" t="str">
        <f t="shared" si="5"/>
        <v>Lỗi</v>
      </c>
      <c r="Q87" s="11" t="str">
        <f t="shared" si="5"/>
        <v>K</v>
      </c>
      <c r="R87" s="11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s="14" customFormat="1" ht="19.5" customHeight="1">
      <c r="A88" s="15">
        <v>8</v>
      </c>
      <c r="B88" s="16">
        <v>83</v>
      </c>
      <c r="C88" s="17" t="s">
        <v>335</v>
      </c>
      <c r="D88" s="15">
        <v>36200</v>
      </c>
      <c r="E88" s="15" t="s">
        <v>61</v>
      </c>
      <c r="F88" s="15">
        <v>4</v>
      </c>
      <c r="G88" s="15"/>
      <c r="H88" s="11">
        <f t="shared" si="4"/>
        <v>8</v>
      </c>
      <c r="I88" s="18" t="s">
        <v>336</v>
      </c>
      <c r="J88" s="19">
        <v>6.5</v>
      </c>
      <c r="K88" s="18" t="s">
        <v>337</v>
      </c>
      <c r="L88" s="19">
        <v>6</v>
      </c>
      <c r="M88" s="11">
        <v>12.5</v>
      </c>
      <c r="N88" s="11">
        <v>144</v>
      </c>
      <c r="O88" s="11" t="str">
        <f t="shared" si="5"/>
        <v>K</v>
      </c>
      <c r="P88" s="11" t="str">
        <f t="shared" si="5"/>
        <v>Lỗi</v>
      </c>
      <c r="Q88" s="11" t="str">
        <f t="shared" si="5"/>
        <v>Tb</v>
      </c>
      <c r="R88" s="11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s="14" customFormat="1" ht="16.5" customHeight="1">
      <c r="A89" s="15">
        <v>9</v>
      </c>
      <c r="B89" s="16">
        <v>84</v>
      </c>
      <c r="C89" s="17" t="s">
        <v>338</v>
      </c>
      <c r="D89" s="34" t="s">
        <v>264</v>
      </c>
      <c r="E89" s="15" t="s">
        <v>56</v>
      </c>
      <c r="F89" s="15">
        <v>4</v>
      </c>
      <c r="G89" s="15"/>
      <c r="H89" s="11">
        <f t="shared" si="4"/>
        <v>9</v>
      </c>
      <c r="I89" s="18" t="s">
        <v>339</v>
      </c>
      <c r="J89" s="19">
        <v>6.5</v>
      </c>
      <c r="K89" s="18" t="s">
        <v>340</v>
      </c>
      <c r="L89" s="19">
        <v>6.3</v>
      </c>
      <c r="M89" s="11">
        <v>12.8</v>
      </c>
      <c r="N89" s="11">
        <v>139</v>
      </c>
      <c r="O89" s="11" t="str">
        <f t="shared" si="5"/>
        <v>K</v>
      </c>
      <c r="P89" s="11" t="str">
        <f t="shared" si="5"/>
        <v>Lỗi</v>
      </c>
      <c r="Q89" s="11" t="str">
        <f t="shared" si="5"/>
        <v>Tb</v>
      </c>
      <c r="R89" s="11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s="14" customFormat="1" ht="19.5" customHeight="1">
      <c r="A90" s="15">
        <v>10</v>
      </c>
      <c r="B90" s="16">
        <v>85</v>
      </c>
      <c r="C90" s="17" t="s">
        <v>341</v>
      </c>
      <c r="D90" s="34" t="s">
        <v>342</v>
      </c>
      <c r="E90" s="15" t="s">
        <v>61</v>
      </c>
      <c r="F90" s="15">
        <v>4</v>
      </c>
      <c r="G90" s="15"/>
      <c r="H90" s="11">
        <f t="shared" si="4"/>
        <v>10</v>
      </c>
      <c r="I90" s="18" t="s">
        <v>343</v>
      </c>
      <c r="J90" s="19">
        <v>7.8</v>
      </c>
      <c r="K90" s="18" t="s">
        <v>344</v>
      </c>
      <c r="L90" s="19">
        <v>6.8</v>
      </c>
      <c r="M90" s="11">
        <v>14.6</v>
      </c>
      <c r="N90" s="11">
        <v>88</v>
      </c>
      <c r="O90" s="11" t="str">
        <f t="shared" si="5"/>
        <v>K</v>
      </c>
      <c r="P90" s="11" t="str">
        <f t="shared" si="5"/>
        <v>Lỗi</v>
      </c>
      <c r="Q90" s="11" t="str">
        <f t="shared" si="5"/>
        <v>K</v>
      </c>
      <c r="R90" s="11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s="14" customFormat="1" ht="15.75" customHeight="1">
      <c r="A91" s="15">
        <v>11</v>
      </c>
      <c r="B91" s="16">
        <v>86</v>
      </c>
      <c r="C91" s="17" t="s">
        <v>345</v>
      </c>
      <c r="D91" s="15">
        <v>36380</v>
      </c>
      <c r="E91" s="15" t="s">
        <v>37</v>
      </c>
      <c r="F91" s="15">
        <v>4</v>
      </c>
      <c r="G91" s="15"/>
      <c r="H91" s="11">
        <f t="shared" si="4"/>
        <v>11</v>
      </c>
      <c r="I91" s="18" t="s">
        <v>346</v>
      </c>
      <c r="J91" s="19">
        <v>8.8</v>
      </c>
      <c r="K91" s="18" t="s">
        <v>347</v>
      </c>
      <c r="L91" s="19">
        <v>7</v>
      </c>
      <c r="M91" s="11">
        <v>15.8</v>
      </c>
      <c r="N91" s="11">
        <v>29</v>
      </c>
      <c r="O91" s="11" t="str">
        <f t="shared" si="5"/>
        <v>G</v>
      </c>
      <c r="P91" s="11" t="str">
        <f t="shared" si="5"/>
        <v>Lỗi</v>
      </c>
      <c r="Q91" s="11" t="str">
        <f t="shared" si="5"/>
        <v>K</v>
      </c>
      <c r="R91" s="1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s="14" customFormat="1" ht="15.75" customHeight="1">
      <c r="A92" s="15">
        <v>12</v>
      </c>
      <c r="B92" s="16">
        <v>87</v>
      </c>
      <c r="C92" s="17" t="s">
        <v>348</v>
      </c>
      <c r="D92" s="34" t="s">
        <v>349</v>
      </c>
      <c r="E92" s="15" t="s">
        <v>37</v>
      </c>
      <c r="F92" s="15">
        <v>4</v>
      </c>
      <c r="G92" s="15"/>
      <c r="H92" s="11">
        <f t="shared" si="4"/>
        <v>12</v>
      </c>
      <c r="I92" s="18" t="s">
        <v>350</v>
      </c>
      <c r="J92" s="19">
        <v>9</v>
      </c>
      <c r="K92" s="18" t="s">
        <v>351</v>
      </c>
      <c r="L92" s="19">
        <v>6.8</v>
      </c>
      <c r="M92" s="11">
        <v>15.8</v>
      </c>
      <c r="N92" s="11">
        <v>29</v>
      </c>
      <c r="O92" s="11" t="str">
        <f t="shared" si="5"/>
        <v>G</v>
      </c>
      <c r="P92" s="11" t="str">
        <f t="shared" si="5"/>
        <v>Lỗi</v>
      </c>
      <c r="Q92" s="11" t="str">
        <f t="shared" si="5"/>
        <v>K</v>
      </c>
      <c r="R92" s="11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s="14" customFormat="1" ht="16.5" customHeight="1">
      <c r="A93" s="15">
        <v>13</v>
      </c>
      <c r="B93" s="16">
        <v>88</v>
      </c>
      <c r="C93" s="17" t="s">
        <v>352</v>
      </c>
      <c r="D93" s="15" t="s">
        <v>353</v>
      </c>
      <c r="E93" s="15" t="s">
        <v>51</v>
      </c>
      <c r="F93" s="15">
        <v>4</v>
      </c>
      <c r="G93" s="15"/>
      <c r="H93" s="11">
        <f t="shared" si="4"/>
        <v>13</v>
      </c>
      <c r="I93" s="18" t="s">
        <v>354</v>
      </c>
      <c r="J93" s="19">
        <v>8.3</v>
      </c>
      <c r="K93" s="18" t="s">
        <v>355</v>
      </c>
      <c r="L93" s="19">
        <v>8.3</v>
      </c>
      <c r="M93" s="11">
        <v>16.6</v>
      </c>
      <c r="N93" s="11">
        <v>12</v>
      </c>
      <c r="O93" s="11" t="str">
        <f t="shared" si="5"/>
        <v>G</v>
      </c>
      <c r="P93" s="11" t="str">
        <f t="shared" si="5"/>
        <v>Lỗi</v>
      </c>
      <c r="Q93" s="11" t="str">
        <f t="shared" si="5"/>
        <v>G</v>
      </c>
      <c r="R93" s="11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s="14" customFormat="1" ht="19.5" customHeight="1">
      <c r="A94" s="15">
        <v>14</v>
      </c>
      <c r="B94" s="16">
        <v>89</v>
      </c>
      <c r="C94" s="17" t="s">
        <v>356</v>
      </c>
      <c r="D94" s="15" t="s">
        <v>122</v>
      </c>
      <c r="E94" s="15" t="s">
        <v>61</v>
      </c>
      <c r="F94" s="15">
        <v>4</v>
      </c>
      <c r="G94" s="15"/>
      <c r="H94" s="11">
        <f t="shared" si="4"/>
        <v>14</v>
      </c>
      <c r="I94" s="18" t="s">
        <v>357</v>
      </c>
      <c r="J94" s="19">
        <v>3.8</v>
      </c>
      <c r="K94" s="18" t="s">
        <v>358</v>
      </c>
      <c r="L94" s="19">
        <v>4.8</v>
      </c>
      <c r="M94" s="11">
        <v>8.6</v>
      </c>
      <c r="N94" s="11">
        <v>173</v>
      </c>
      <c r="O94" s="11" t="str">
        <f t="shared" si="5"/>
        <v>Y</v>
      </c>
      <c r="P94" s="11" t="str">
        <f t="shared" si="5"/>
        <v>Lỗi</v>
      </c>
      <c r="Q94" s="11" t="str">
        <f t="shared" si="5"/>
        <v>Y</v>
      </c>
      <c r="R94" s="11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s="14" customFormat="1" ht="16.5" customHeight="1">
      <c r="A95" s="15">
        <v>15</v>
      </c>
      <c r="B95" s="16">
        <v>90</v>
      </c>
      <c r="C95" s="17" t="s">
        <v>359</v>
      </c>
      <c r="D95" s="15">
        <v>36167</v>
      </c>
      <c r="E95" s="15" t="s">
        <v>56</v>
      </c>
      <c r="F95" s="15">
        <v>4</v>
      </c>
      <c r="G95" s="15"/>
      <c r="H95" s="11">
        <f t="shared" si="4"/>
        <v>15</v>
      </c>
      <c r="I95" s="18" t="s">
        <v>360</v>
      </c>
      <c r="J95" s="19">
        <v>6.5</v>
      </c>
      <c r="K95" s="18" t="s">
        <v>361</v>
      </c>
      <c r="L95" s="19">
        <v>5.3</v>
      </c>
      <c r="M95" s="11">
        <v>11.8</v>
      </c>
      <c r="N95" s="11">
        <v>157</v>
      </c>
      <c r="O95" s="11" t="str">
        <f t="shared" si="5"/>
        <v>K</v>
      </c>
      <c r="P95" s="11" t="str">
        <f t="shared" si="5"/>
        <v>Lỗi</v>
      </c>
      <c r="Q95" s="11" t="str">
        <f t="shared" si="5"/>
        <v>Tb</v>
      </c>
      <c r="R95" s="11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s="14" customFormat="1" ht="15.75" customHeight="1">
      <c r="A96" s="15">
        <v>16</v>
      </c>
      <c r="B96" s="16">
        <v>91</v>
      </c>
      <c r="C96" s="17" t="s">
        <v>362</v>
      </c>
      <c r="D96" s="34" t="s">
        <v>363</v>
      </c>
      <c r="E96" s="15" t="s">
        <v>37</v>
      </c>
      <c r="F96" s="15">
        <v>4</v>
      </c>
      <c r="G96" s="15"/>
      <c r="H96" s="11">
        <f t="shared" si="4"/>
        <v>16</v>
      </c>
      <c r="I96" s="18" t="s">
        <v>364</v>
      </c>
      <c r="J96" s="19">
        <v>5.8</v>
      </c>
      <c r="K96" s="18" t="s">
        <v>365</v>
      </c>
      <c r="L96" s="19">
        <v>7.3</v>
      </c>
      <c r="M96" s="11">
        <v>13.1</v>
      </c>
      <c r="N96" s="11">
        <v>133</v>
      </c>
      <c r="O96" s="11" t="str">
        <f t="shared" si="5"/>
        <v>Tb</v>
      </c>
      <c r="P96" s="11" t="str">
        <f t="shared" si="5"/>
        <v>Lỗi</v>
      </c>
      <c r="Q96" s="11" t="str">
        <f t="shared" si="5"/>
        <v>K</v>
      </c>
      <c r="R96" s="11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14" customFormat="1" ht="16.5" customHeight="1">
      <c r="A97" s="15">
        <v>17</v>
      </c>
      <c r="B97" s="16">
        <v>92</v>
      </c>
      <c r="C97" s="17" t="s">
        <v>366</v>
      </c>
      <c r="D97" s="15" t="s">
        <v>367</v>
      </c>
      <c r="E97" s="15" t="s">
        <v>51</v>
      </c>
      <c r="F97" s="15">
        <v>4</v>
      </c>
      <c r="G97" s="15"/>
      <c r="H97" s="11">
        <f t="shared" si="4"/>
        <v>17</v>
      </c>
      <c r="I97" s="18" t="s">
        <v>368</v>
      </c>
      <c r="J97" s="19">
        <v>8.3</v>
      </c>
      <c r="K97" s="18" t="s">
        <v>369</v>
      </c>
      <c r="L97" s="19">
        <v>7.5</v>
      </c>
      <c r="M97" s="11">
        <v>15.8</v>
      </c>
      <c r="N97" s="11">
        <v>29</v>
      </c>
      <c r="O97" s="11" t="str">
        <f t="shared" si="5"/>
        <v>G</v>
      </c>
      <c r="P97" s="11" t="str">
        <f t="shared" si="5"/>
        <v>Lỗi</v>
      </c>
      <c r="Q97" s="11" t="str">
        <f t="shared" si="5"/>
        <v>K</v>
      </c>
      <c r="R97" s="11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s="14" customFormat="1" ht="15.75" customHeight="1">
      <c r="A98" s="15">
        <v>18</v>
      </c>
      <c r="B98" s="16">
        <v>93</v>
      </c>
      <c r="C98" s="17" t="s">
        <v>370</v>
      </c>
      <c r="D98" s="34" t="s">
        <v>371</v>
      </c>
      <c r="E98" s="15" t="s">
        <v>37</v>
      </c>
      <c r="F98" s="15">
        <v>4</v>
      </c>
      <c r="G98" s="15"/>
      <c r="H98" s="11">
        <f t="shared" si="4"/>
        <v>18</v>
      </c>
      <c r="I98" s="18" t="s">
        <v>372</v>
      </c>
      <c r="J98" s="19">
        <v>8.3</v>
      </c>
      <c r="K98" s="18" t="s">
        <v>373</v>
      </c>
      <c r="L98" s="19">
        <v>8.3</v>
      </c>
      <c r="M98" s="11">
        <v>16.6</v>
      </c>
      <c r="N98" s="11">
        <v>12</v>
      </c>
      <c r="O98" s="11" t="str">
        <f t="shared" si="5"/>
        <v>G</v>
      </c>
      <c r="P98" s="11" t="str">
        <f t="shared" si="5"/>
        <v>Lỗi</v>
      </c>
      <c r="Q98" s="11" t="str">
        <f t="shared" si="5"/>
        <v>G</v>
      </c>
      <c r="R98" s="11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s="14" customFormat="1" ht="19.5" customHeight="1">
      <c r="A99" s="15">
        <v>19</v>
      </c>
      <c r="B99" s="16">
        <v>94</v>
      </c>
      <c r="C99" s="17" t="s">
        <v>374</v>
      </c>
      <c r="D99" s="34">
        <v>36291</v>
      </c>
      <c r="E99" s="15" t="s">
        <v>61</v>
      </c>
      <c r="F99" s="15">
        <v>4</v>
      </c>
      <c r="G99" s="15"/>
      <c r="H99" s="11">
        <f t="shared" si="4"/>
        <v>19</v>
      </c>
      <c r="I99" s="18" t="s">
        <v>375</v>
      </c>
      <c r="J99" s="19">
        <v>6.5</v>
      </c>
      <c r="K99" s="18" t="s">
        <v>376</v>
      </c>
      <c r="L99" s="19">
        <v>7</v>
      </c>
      <c r="M99" s="11">
        <v>13.5</v>
      </c>
      <c r="N99" s="11">
        <v>127</v>
      </c>
      <c r="O99" s="11" t="str">
        <f t="shared" si="5"/>
        <v>K</v>
      </c>
      <c r="P99" s="11" t="str">
        <f t="shared" si="5"/>
        <v>Lỗi</v>
      </c>
      <c r="Q99" s="11" t="str">
        <f t="shared" si="5"/>
        <v>K</v>
      </c>
      <c r="R99" s="11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s="14" customFormat="1" ht="16.5" customHeight="1">
      <c r="A100" s="15">
        <v>20</v>
      </c>
      <c r="B100" s="16">
        <v>95</v>
      </c>
      <c r="C100" s="17" t="s">
        <v>377</v>
      </c>
      <c r="D100" s="15" t="s">
        <v>96</v>
      </c>
      <c r="E100" s="15" t="s">
        <v>51</v>
      </c>
      <c r="F100" s="15">
        <v>4</v>
      </c>
      <c r="G100" s="15"/>
      <c r="H100" s="11">
        <f t="shared" si="4"/>
        <v>20</v>
      </c>
      <c r="I100" s="18" t="s">
        <v>378</v>
      </c>
      <c r="J100" s="19">
        <v>8.3</v>
      </c>
      <c r="K100" s="18" t="s">
        <v>379</v>
      </c>
      <c r="L100" s="19">
        <v>7.8</v>
      </c>
      <c r="M100" s="11">
        <v>16.1</v>
      </c>
      <c r="N100" s="11">
        <v>26</v>
      </c>
      <c r="O100" s="11" t="str">
        <f t="shared" si="5"/>
        <v>G</v>
      </c>
      <c r="P100" s="11" t="str">
        <f t="shared" si="5"/>
        <v>Lỗi</v>
      </c>
      <c r="Q100" s="11" t="str">
        <f t="shared" si="5"/>
        <v>K</v>
      </c>
      <c r="R100" s="11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14" customFormat="1" ht="19.5" customHeight="1">
      <c r="A101" s="15">
        <v>21</v>
      </c>
      <c r="B101" s="16">
        <v>96</v>
      </c>
      <c r="C101" s="17" t="s">
        <v>380</v>
      </c>
      <c r="D101" s="15" t="s">
        <v>381</v>
      </c>
      <c r="E101" s="15" t="s">
        <v>61</v>
      </c>
      <c r="F101" s="15">
        <v>4</v>
      </c>
      <c r="G101" s="15"/>
      <c r="H101" s="11">
        <f t="shared" si="4"/>
        <v>21</v>
      </c>
      <c r="I101" s="18" t="s">
        <v>382</v>
      </c>
      <c r="J101" s="19">
        <v>6.8</v>
      </c>
      <c r="K101" s="18" t="s">
        <v>383</v>
      </c>
      <c r="L101" s="19">
        <v>5</v>
      </c>
      <c r="M101" s="11">
        <v>11.8</v>
      </c>
      <c r="N101" s="11">
        <v>157</v>
      </c>
      <c r="O101" s="11" t="str">
        <f t="shared" si="5"/>
        <v>K</v>
      </c>
      <c r="P101" s="11" t="str">
        <f t="shared" si="5"/>
        <v>Lỗi</v>
      </c>
      <c r="Q101" s="11" t="str">
        <f t="shared" si="5"/>
        <v>Tb</v>
      </c>
      <c r="R101" s="1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14" customFormat="1" ht="16.5" customHeight="1">
      <c r="A102" s="15">
        <v>22</v>
      </c>
      <c r="B102" s="16">
        <v>97</v>
      </c>
      <c r="C102" s="17" t="s">
        <v>384</v>
      </c>
      <c r="D102" s="15" t="s">
        <v>385</v>
      </c>
      <c r="E102" s="15" t="s">
        <v>56</v>
      </c>
      <c r="F102" s="15">
        <v>4</v>
      </c>
      <c r="G102" s="15"/>
      <c r="H102" s="11">
        <f t="shared" si="4"/>
        <v>22</v>
      </c>
      <c r="I102" s="18" t="s">
        <v>386</v>
      </c>
      <c r="J102" s="19">
        <v>5.8</v>
      </c>
      <c r="K102" s="18" t="s">
        <v>387</v>
      </c>
      <c r="L102" s="19">
        <v>6.8</v>
      </c>
      <c r="M102" s="11">
        <v>12.6</v>
      </c>
      <c r="N102" s="11">
        <v>143</v>
      </c>
      <c r="O102" s="11" t="str">
        <f t="shared" si="5"/>
        <v>Tb</v>
      </c>
      <c r="P102" s="11" t="str">
        <f t="shared" si="5"/>
        <v>Lỗi</v>
      </c>
      <c r="Q102" s="11" t="str">
        <f t="shared" si="5"/>
        <v>K</v>
      </c>
      <c r="R102" s="11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s="14" customFormat="1" ht="19.5" customHeight="1">
      <c r="A103" s="15">
        <v>23</v>
      </c>
      <c r="B103" s="16">
        <v>98</v>
      </c>
      <c r="C103" s="17" t="s">
        <v>388</v>
      </c>
      <c r="D103" s="15" t="s">
        <v>389</v>
      </c>
      <c r="E103" s="15" t="s">
        <v>61</v>
      </c>
      <c r="F103" s="15">
        <v>4</v>
      </c>
      <c r="G103" s="15"/>
      <c r="H103" s="11">
        <f t="shared" si="4"/>
        <v>23</v>
      </c>
      <c r="I103" s="18" t="s">
        <v>390</v>
      </c>
      <c r="J103" s="19">
        <v>7</v>
      </c>
      <c r="K103" s="18" t="s">
        <v>391</v>
      </c>
      <c r="L103" s="19">
        <v>6.3</v>
      </c>
      <c r="M103" s="11">
        <v>13.3</v>
      </c>
      <c r="N103" s="11">
        <v>130</v>
      </c>
      <c r="O103" s="11" t="str">
        <f t="shared" si="5"/>
        <v>K</v>
      </c>
      <c r="P103" s="11" t="str">
        <f t="shared" si="5"/>
        <v>Lỗi</v>
      </c>
      <c r="Q103" s="11" t="str">
        <f t="shared" si="5"/>
        <v>Tb</v>
      </c>
      <c r="R103" s="11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s="14" customFormat="1" ht="19.5" customHeight="1">
      <c r="A104" s="15">
        <v>24</v>
      </c>
      <c r="B104" s="16">
        <v>99</v>
      </c>
      <c r="C104" s="17" t="s">
        <v>392</v>
      </c>
      <c r="D104" s="34" t="s">
        <v>393</v>
      </c>
      <c r="E104" s="15" t="s">
        <v>61</v>
      </c>
      <c r="F104" s="15">
        <v>4</v>
      </c>
      <c r="G104" s="15"/>
      <c r="H104" s="11">
        <f t="shared" si="4"/>
        <v>24</v>
      </c>
      <c r="I104" s="18" t="s">
        <v>394</v>
      </c>
      <c r="J104" s="19">
        <v>7.5</v>
      </c>
      <c r="K104" s="18" t="s">
        <v>395</v>
      </c>
      <c r="L104" s="19">
        <v>6.5</v>
      </c>
      <c r="M104" s="11">
        <v>14</v>
      </c>
      <c r="N104" s="11">
        <v>112</v>
      </c>
      <c r="O104" s="11" t="str">
        <f t="shared" si="5"/>
        <v>K</v>
      </c>
      <c r="P104" s="11" t="str">
        <f t="shared" si="5"/>
        <v>Lỗi</v>
      </c>
      <c r="Q104" s="11" t="str">
        <f t="shared" si="5"/>
        <v>K</v>
      </c>
      <c r="R104" s="11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s="14" customFormat="1" ht="16.5" customHeight="1">
      <c r="A105" s="52">
        <v>25</v>
      </c>
      <c r="B105" s="53">
        <v>100</v>
      </c>
      <c r="C105" s="54" t="s">
        <v>396</v>
      </c>
      <c r="D105" s="52" t="s">
        <v>397</v>
      </c>
      <c r="E105" s="52" t="s">
        <v>51</v>
      </c>
      <c r="F105" s="52">
        <v>4</v>
      </c>
      <c r="G105" s="52"/>
      <c r="H105" s="55">
        <f t="shared" si="4"/>
        <v>25</v>
      </c>
      <c r="I105" s="55" t="s">
        <v>398</v>
      </c>
      <c r="J105" s="56">
        <v>6.8</v>
      </c>
      <c r="K105" s="55" t="s">
        <v>399</v>
      </c>
      <c r="L105" s="56">
        <v>7.8</v>
      </c>
      <c r="M105" s="55">
        <v>14.6</v>
      </c>
      <c r="N105" s="55">
        <v>88</v>
      </c>
      <c r="O105" s="55" t="str">
        <f t="shared" si="5"/>
        <v>K</v>
      </c>
      <c r="P105" s="55" t="str">
        <f t="shared" si="5"/>
        <v>Lỗi</v>
      </c>
      <c r="Q105" s="55" t="str">
        <f t="shared" si="5"/>
        <v>K</v>
      </c>
      <c r="R105" s="5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s="14" customFormat="1" ht="15.75" customHeight="1">
      <c r="A106" s="10">
        <v>1</v>
      </c>
      <c r="B106" s="47">
        <v>101</v>
      </c>
      <c r="C106" s="48" t="s">
        <v>400</v>
      </c>
      <c r="D106" s="49" t="s">
        <v>245</v>
      </c>
      <c r="E106" s="10" t="s">
        <v>37</v>
      </c>
      <c r="F106" s="10">
        <v>5</v>
      </c>
      <c r="G106" s="10"/>
      <c r="H106" s="50">
        <f t="shared" si="4"/>
        <v>1</v>
      </c>
      <c r="I106" s="50" t="s">
        <v>401</v>
      </c>
      <c r="J106" s="51">
        <v>9</v>
      </c>
      <c r="K106" s="50" t="s">
        <v>402</v>
      </c>
      <c r="L106" s="51">
        <v>8.5</v>
      </c>
      <c r="M106" s="50">
        <v>17.5</v>
      </c>
      <c r="N106" s="50">
        <v>4</v>
      </c>
      <c r="O106" s="50" t="str">
        <f t="shared" si="5"/>
        <v>G</v>
      </c>
      <c r="P106" s="50" t="str">
        <f t="shared" si="5"/>
        <v>Lỗi</v>
      </c>
      <c r="Q106" s="50" t="str">
        <f t="shared" si="5"/>
        <v>G</v>
      </c>
      <c r="R106" s="5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s="14" customFormat="1" ht="16.5" customHeight="1">
      <c r="A107" s="15">
        <v>2</v>
      </c>
      <c r="B107" s="16">
        <v>102</v>
      </c>
      <c r="C107" s="17" t="s">
        <v>403</v>
      </c>
      <c r="D107" s="34" t="s">
        <v>404</v>
      </c>
      <c r="E107" s="15" t="s">
        <v>56</v>
      </c>
      <c r="F107" s="15">
        <v>5</v>
      </c>
      <c r="G107" s="15"/>
      <c r="H107" s="11">
        <f t="shared" si="4"/>
        <v>2</v>
      </c>
      <c r="I107" s="18" t="s">
        <v>405</v>
      </c>
      <c r="J107" s="19">
        <v>8.25</v>
      </c>
      <c r="K107" s="18" t="s">
        <v>406</v>
      </c>
      <c r="L107" s="19">
        <v>7.3</v>
      </c>
      <c r="M107" s="11">
        <v>15.55</v>
      </c>
      <c r="N107" s="11">
        <v>46</v>
      </c>
      <c r="O107" s="11" t="str">
        <f t="shared" si="5"/>
        <v>G</v>
      </c>
      <c r="P107" s="11" t="str">
        <f t="shared" si="5"/>
        <v>Lỗi</v>
      </c>
      <c r="Q107" s="11" t="str">
        <f t="shared" si="5"/>
        <v>K</v>
      </c>
      <c r="R107" s="1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14" customFormat="1" ht="16.5" customHeight="1">
      <c r="A108" s="15">
        <v>3</v>
      </c>
      <c r="B108" s="16">
        <v>103</v>
      </c>
      <c r="C108" s="17" t="s">
        <v>407</v>
      </c>
      <c r="D108" s="15">
        <v>36198</v>
      </c>
      <c r="E108" s="15" t="s">
        <v>56</v>
      </c>
      <c r="F108" s="15">
        <v>5</v>
      </c>
      <c r="G108" s="15"/>
      <c r="H108" s="11">
        <f t="shared" si="4"/>
        <v>3</v>
      </c>
      <c r="I108" s="18" t="s">
        <v>408</v>
      </c>
      <c r="J108" s="19">
        <v>8.25</v>
      </c>
      <c r="K108" s="18" t="s">
        <v>409</v>
      </c>
      <c r="L108" s="19">
        <v>7</v>
      </c>
      <c r="M108" s="11">
        <v>15.25</v>
      </c>
      <c r="N108" s="11">
        <v>60</v>
      </c>
      <c r="O108" s="11" t="str">
        <f t="shared" si="5"/>
        <v>G</v>
      </c>
      <c r="P108" s="11" t="str">
        <f t="shared" si="5"/>
        <v>Lỗi</v>
      </c>
      <c r="Q108" s="11" t="str">
        <f t="shared" si="5"/>
        <v>K</v>
      </c>
      <c r="R108" s="11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s="14" customFormat="1" ht="15.75" customHeight="1">
      <c r="A109" s="15">
        <v>4</v>
      </c>
      <c r="B109" s="16">
        <v>104</v>
      </c>
      <c r="C109" s="17" t="s">
        <v>410</v>
      </c>
      <c r="D109" s="15">
        <v>36383</v>
      </c>
      <c r="E109" s="15" t="s">
        <v>37</v>
      </c>
      <c r="F109" s="15">
        <v>5</v>
      </c>
      <c r="G109" s="15"/>
      <c r="H109" s="11">
        <f t="shared" si="4"/>
        <v>4</v>
      </c>
      <c r="I109" s="18" t="s">
        <v>411</v>
      </c>
      <c r="J109" s="19">
        <v>7.5</v>
      </c>
      <c r="K109" s="18" t="s">
        <v>412</v>
      </c>
      <c r="L109" s="19">
        <v>7.3</v>
      </c>
      <c r="M109" s="11">
        <v>14.8</v>
      </c>
      <c r="N109" s="11">
        <v>73</v>
      </c>
      <c r="O109" s="11" t="str">
        <f t="shared" si="5"/>
        <v>K</v>
      </c>
      <c r="P109" s="11" t="str">
        <f t="shared" si="5"/>
        <v>Lỗi</v>
      </c>
      <c r="Q109" s="11" t="str">
        <f t="shared" si="5"/>
        <v>K</v>
      </c>
      <c r="R109" s="11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s="14" customFormat="1" ht="16.5" customHeight="1">
      <c r="A110" s="15">
        <v>5</v>
      </c>
      <c r="B110" s="16">
        <v>105</v>
      </c>
      <c r="C110" s="17" t="s">
        <v>413</v>
      </c>
      <c r="D110" s="15">
        <v>36404</v>
      </c>
      <c r="E110" s="15" t="s">
        <v>51</v>
      </c>
      <c r="F110" s="15">
        <v>5</v>
      </c>
      <c r="G110" s="15"/>
      <c r="H110" s="11">
        <f t="shared" si="4"/>
        <v>5</v>
      </c>
      <c r="I110" s="18" t="s">
        <v>414</v>
      </c>
      <c r="J110" s="19">
        <v>8.25</v>
      </c>
      <c r="K110" s="18" t="s">
        <v>415</v>
      </c>
      <c r="L110" s="19">
        <v>7.5</v>
      </c>
      <c r="M110" s="11">
        <v>15.75</v>
      </c>
      <c r="N110" s="11">
        <v>35</v>
      </c>
      <c r="O110" s="11" t="str">
        <f t="shared" si="5"/>
        <v>G</v>
      </c>
      <c r="P110" s="11" t="str">
        <f t="shared" si="5"/>
        <v>Lỗi</v>
      </c>
      <c r="Q110" s="11" t="str">
        <f t="shared" si="5"/>
        <v>K</v>
      </c>
      <c r="R110" s="11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s="14" customFormat="1" ht="15.75" customHeight="1">
      <c r="A111" s="15">
        <v>6</v>
      </c>
      <c r="B111" s="16">
        <v>106</v>
      </c>
      <c r="C111" s="17" t="s">
        <v>416</v>
      </c>
      <c r="D111" s="15" t="s">
        <v>134</v>
      </c>
      <c r="E111" s="15" t="s">
        <v>37</v>
      </c>
      <c r="F111" s="15">
        <v>5</v>
      </c>
      <c r="G111" s="15"/>
      <c r="H111" s="11">
        <f t="shared" si="4"/>
        <v>6</v>
      </c>
      <c r="I111" s="18" t="s">
        <v>417</v>
      </c>
      <c r="J111" s="19">
        <v>8.25</v>
      </c>
      <c r="K111" s="18" t="s">
        <v>418</v>
      </c>
      <c r="L111" s="19">
        <v>6.5</v>
      </c>
      <c r="M111" s="11">
        <v>14.75</v>
      </c>
      <c r="N111" s="11">
        <v>84</v>
      </c>
      <c r="O111" s="11" t="str">
        <f t="shared" si="5"/>
        <v>G</v>
      </c>
      <c r="P111" s="11" t="str">
        <f t="shared" si="5"/>
        <v>Lỗi</v>
      </c>
      <c r="Q111" s="11" t="str">
        <f t="shared" si="5"/>
        <v>K</v>
      </c>
      <c r="R111" s="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s="14" customFormat="1" ht="15.75" customHeight="1">
      <c r="A112" s="15">
        <v>7</v>
      </c>
      <c r="B112" s="16">
        <v>107</v>
      </c>
      <c r="C112" s="17" t="s">
        <v>419</v>
      </c>
      <c r="D112" s="34">
        <v>36413</v>
      </c>
      <c r="E112" s="15" t="s">
        <v>37</v>
      </c>
      <c r="F112" s="15">
        <v>5</v>
      </c>
      <c r="G112" s="15"/>
      <c r="H112" s="11">
        <f t="shared" si="4"/>
        <v>7</v>
      </c>
      <c r="I112" s="18" t="s">
        <v>420</v>
      </c>
      <c r="J112" s="19">
        <v>8.25</v>
      </c>
      <c r="K112" s="18" t="s">
        <v>421</v>
      </c>
      <c r="L112" s="19">
        <v>6</v>
      </c>
      <c r="M112" s="11">
        <v>14.25</v>
      </c>
      <c r="N112" s="11">
        <v>104</v>
      </c>
      <c r="O112" s="11" t="str">
        <f t="shared" si="5"/>
        <v>G</v>
      </c>
      <c r="P112" s="11" t="str">
        <f t="shared" si="5"/>
        <v>Lỗi</v>
      </c>
      <c r="Q112" s="11" t="str">
        <f t="shared" si="5"/>
        <v>Tb</v>
      </c>
      <c r="R112" s="11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14" customFormat="1" ht="16.5" customHeight="1">
      <c r="A113" s="15">
        <v>8</v>
      </c>
      <c r="B113" s="16">
        <v>108</v>
      </c>
      <c r="C113" s="17" t="s">
        <v>422</v>
      </c>
      <c r="D113" s="15">
        <v>36201</v>
      </c>
      <c r="E113" s="15" t="s">
        <v>51</v>
      </c>
      <c r="F113" s="15">
        <v>5</v>
      </c>
      <c r="G113" s="15"/>
      <c r="H113" s="11">
        <f t="shared" si="4"/>
        <v>8</v>
      </c>
      <c r="I113" s="18" t="s">
        <v>423</v>
      </c>
      <c r="J113" s="19">
        <v>8</v>
      </c>
      <c r="K113" s="18" t="s">
        <v>424</v>
      </c>
      <c r="L113" s="19">
        <v>6.5</v>
      </c>
      <c r="M113" s="11">
        <v>14.5</v>
      </c>
      <c r="N113" s="11">
        <v>93</v>
      </c>
      <c r="O113" s="11" t="str">
        <f t="shared" si="5"/>
        <v>G</v>
      </c>
      <c r="P113" s="11" t="str">
        <f t="shared" si="5"/>
        <v>Lỗi</v>
      </c>
      <c r="Q113" s="11" t="str">
        <f t="shared" si="5"/>
        <v>K</v>
      </c>
      <c r="R113" s="11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14" customFormat="1" ht="19.5" customHeight="1">
      <c r="A114" s="15">
        <v>9</v>
      </c>
      <c r="B114" s="16">
        <v>109</v>
      </c>
      <c r="C114" s="17" t="s">
        <v>425</v>
      </c>
      <c r="D114" s="34">
        <v>36353</v>
      </c>
      <c r="E114" s="15" t="s">
        <v>61</v>
      </c>
      <c r="F114" s="15">
        <v>5</v>
      </c>
      <c r="G114" s="15"/>
      <c r="H114" s="11">
        <f t="shared" si="4"/>
        <v>9</v>
      </c>
      <c r="I114" s="18" t="s">
        <v>426</v>
      </c>
      <c r="J114" s="19">
        <v>8.25</v>
      </c>
      <c r="K114" s="18" t="s">
        <v>427</v>
      </c>
      <c r="L114" s="19">
        <v>6.3</v>
      </c>
      <c r="M114" s="11">
        <v>14.55</v>
      </c>
      <c r="N114" s="11">
        <v>92</v>
      </c>
      <c r="O114" s="11" t="str">
        <f t="shared" si="5"/>
        <v>G</v>
      </c>
      <c r="P114" s="11" t="str">
        <f t="shared" si="5"/>
        <v>Lỗi</v>
      </c>
      <c r="Q114" s="11" t="str">
        <f t="shared" si="5"/>
        <v>Tb</v>
      </c>
      <c r="R114" s="11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14" customFormat="1" ht="16.5" customHeight="1">
      <c r="A115" s="15">
        <v>10</v>
      </c>
      <c r="B115" s="16">
        <v>110</v>
      </c>
      <c r="C115" s="17" t="s">
        <v>428</v>
      </c>
      <c r="D115" s="34" t="s">
        <v>429</v>
      </c>
      <c r="E115" s="15" t="s">
        <v>51</v>
      </c>
      <c r="F115" s="15">
        <v>5</v>
      </c>
      <c r="G115" s="15"/>
      <c r="H115" s="11">
        <f t="shared" si="4"/>
        <v>10</v>
      </c>
      <c r="I115" s="18" t="s">
        <v>430</v>
      </c>
      <c r="J115" s="19">
        <v>8</v>
      </c>
      <c r="K115" s="18" t="s">
        <v>431</v>
      </c>
      <c r="L115" s="19">
        <v>7.3</v>
      </c>
      <c r="M115" s="11">
        <v>15.3</v>
      </c>
      <c r="N115" s="11">
        <v>53</v>
      </c>
      <c r="O115" s="11" t="str">
        <f t="shared" si="5"/>
        <v>G</v>
      </c>
      <c r="P115" s="11" t="str">
        <f t="shared" si="5"/>
        <v>Lỗi</v>
      </c>
      <c r="Q115" s="11" t="str">
        <f t="shared" si="5"/>
        <v>K</v>
      </c>
      <c r="R115" s="11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14" customFormat="1" ht="16.5" customHeight="1">
      <c r="A116" s="15">
        <v>11</v>
      </c>
      <c r="B116" s="16">
        <v>111</v>
      </c>
      <c r="C116" s="17" t="s">
        <v>432</v>
      </c>
      <c r="D116" s="15" t="s">
        <v>433</v>
      </c>
      <c r="E116" s="15" t="s">
        <v>56</v>
      </c>
      <c r="F116" s="15">
        <v>5</v>
      </c>
      <c r="G116" s="15"/>
      <c r="H116" s="11">
        <f t="shared" si="4"/>
        <v>11</v>
      </c>
      <c r="I116" s="18" t="s">
        <v>434</v>
      </c>
      <c r="J116" s="19">
        <v>7.25</v>
      </c>
      <c r="K116" s="18" t="s">
        <v>435</v>
      </c>
      <c r="L116" s="19">
        <v>7</v>
      </c>
      <c r="M116" s="11">
        <v>14.25</v>
      </c>
      <c r="N116" s="11">
        <v>104</v>
      </c>
      <c r="O116" s="11" t="str">
        <f t="shared" si="5"/>
        <v>K</v>
      </c>
      <c r="P116" s="11" t="str">
        <f t="shared" si="5"/>
        <v>Lỗi</v>
      </c>
      <c r="Q116" s="11" t="str">
        <f t="shared" si="5"/>
        <v>K</v>
      </c>
      <c r="R116" s="11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14" customFormat="1" ht="15.75" customHeight="1">
      <c r="A117" s="15">
        <v>12</v>
      </c>
      <c r="B117" s="16">
        <v>112</v>
      </c>
      <c r="C117" s="17" t="s">
        <v>436</v>
      </c>
      <c r="D117" s="34" t="s">
        <v>437</v>
      </c>
      <c r="E117" s="15" t="s">
        <v>37</v>
      </c>
      <c r="F117" s="15">
        <v>5</v>
      </c>
      <c r="G117" s="15"/>
      <c r="H117" s="11">
        <f t="shared" si="4"/>
        <v>12</v>
      </c>
      <c r="I117" s="18" t="s">
        <v>438</v>
      </c>
      <c r="J117" s="19">
        <v>8.5</v>
      </c>
      <c r="K117" s="18" t="s">
        <v>439</v>
      </c>
      <c r="L117" s="19">
        <v>6.8</v>
      </c>
      <c r="M117" s="11">
        <v>15.3</v>
      </c>
      <c r="N117" s="11">
        <v>53</v>
      </c>
      <c r="O117" s="11" t="str">
        <f t="shared" si="5"/>
        <v>G</v>
      </c>
      <c r="P117" s="11" t="str">
        <f t="shared" si="5"/>
        <v>Lỗi</v>
      </c>
      <c r="Q117" s="11" t="str">
        <f t="shared" si="5"/>
        <v>K</v>
      </c>
      <c r="R117" s="11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14" customFormat="1" ht="16.5" customHeight="1">
      <c r="A118" s="15">
        <v>13</v>
      </c>
      <c r="B118" s="16">
        <v>113</v>
      </c>
      <c r="C118" s="17" t="s">
        <v>440</v>
      </c>
      <c r="D118" s="15" t="s">
        <v>441</v>
      </c>
      <c r="E118" s="15" t="s">
        <v>56</v>
      </c>
      <c r="F118" s="15">
        <v>5</v>
      </c>
      <c r="G118" s="15"/>
      <c r="H118" s="11">
        <f t="shared" si="4"/>
        <v>13</v>
      </c>
      <c r="I118" s="18" t="s">
        <v>442</v>
      </c>
      <c r="J118" s="19">
        <v>8</v>
      </c>
      <c r="K118" s="18" t="s">
        <v>443</v>
      </c>
      <c r="L118" s="19">
        <v>6.3</v>
      </c>
      <c r="M118" s="11">
        <v>14.3</v>
      </c>
      <c r="N118" s="11">
        <v>96</v>
      </c>
      <c r="O118" s="11" t="str">
        <f t="shared" si="5"/>
        <v>G</v>
      </c>
      <c r="P118" s="11" t="str">
        <f t="shared" si="5"/>
        <v>Lỗi</v>
      </c>
      <c r="Q118" s="11" t="str">
        <f t="shared" si="5"/>
        <v>Tb</v>
      </c>
      <c r="R118" s="11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14" customFormat="1" ht="15.75" customHeight="1">
      <c r="A119" s="15">
        <v>14</v>
      </c>
      <c r="B119" s="16">
        <v>114</v>
      </c>
      <c r="C119" s="17" t="s">
        <v>444</v>
      </c>
      <c r="D119" s="15">
        <v>36202</v>
      </c>
      <c r="E119" s="15" t="s">
        <v>37</v>
      </c>
      <c r="F119" s="15">
        <v>5</v>
      </c>
      <c r="G119" s="15"/>
      <c r="H119" s="11">
        <f t="shared" si="4"/>
        <v>14</v>
      </c>
      <c r="I119" s="18" t="s">
        <v>445</v>
      </c>
      <c r="J119" s="19">
        <v>5.75</v>
      </c>
      <c r="K119" s="18" t="s">
        <v>446</v>
      </c>
      <c r="L119" s="19">
        <v>8.3</v>
      </c>
      <c r="M119" s="11">
        <v>14.05</v>
      </c>
      <c r="N119" s="11">
        <v>111</v>
      </c>
      <c r="O119" s="11" t="str">
        <f t="shared" si="5"/>
        <v>Tb</v>
      </c>
      <c r="P119" s="11" t="str">
        <f t="shared" si="5"/>
        <v>Lỗi</v>
      </c>
      <c r="Q119" s="11" t="str">
        <f t="shared" si="5"/>
        <v>G</v>
      </c>
      <c r="R119" s="11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14" customFormat="1" ht="16.5" customHeight="1">
      <c r="A120" s="15">
        <v>15</v>
      </c>
      <c r="B120" s="16">
        <v>115</v>
      </c>
      <c r="C120" s="17" t="s">
        <v>447</v>
      </c>
      <c r="D120" s="15">
        <v>36314</v>
      </c>
      <c r="E120" s="15" t="s">
        <v>56</v>
      </c>
      <c r="F120" s="15">
        <v>5</v>
      </c>
      <c r="G120" s="15"/>
      <c r="H120" s="11">
        <f t="shared" si="4"/>
        <v>15</v>
      </c>
      <c r="I120" s="18" t="s">
        <v>448</v>
      </c>
      <c r="J120" s="19">
        <v>5</v>
      </c>
      <c r="K120" s="18" t="s">
        <v>449</v>
      </c>
      <c r="L120" s="19">
        <v>6</v>
      </c>
      <c r="M120" s="11">
        <v>11</v>
      </c>
      <c r="N120" s="11">
        <v>166</v>
      </c>
      <c r="O120" s="11" t="str">
        <f t="shared" si="5"/>
        <v>Tb</v>
      </c>
      <c r="P120" s="11" t="str">
        <f t="shared" si="5"/>
        <v>Lỗi</v>
      </c>
      <c r="Q120" s="11" t="str">
        <f t="shared" si="5"/>
        <v>Tb</v>
      </c>
      <c r="R120" s="11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14" customFormat="1" ht="15.75" customHeight="1">
      <c r="A121" s="15">
        <v>16</v>
      </c>
      <c r="B121" s="16">
        <v>116</v>
      </c>
      <c r="C121" s="17" t="s">
        <v>450</v>
      </c>
      <c r="D121" s="34">
        <v>36283</v>
      </c>
      <c r="E121" s="15" t="s">
        <v>37</v>
      </c>
      <c r="F121" s="15">
        <v>5</v>
      </c>
      <c r="G121" s="15"/>
      <c r="H121" s="11">
        <f t="shared" si="4"/>
        <v>16</v>
      </c>
      <c r="I121" s="18" t="s">
        <v>451</v>
      </c>
      <c r="J121" s="19">
        <v>8.75</v>
      </c>
      <c r="K121" s="18" t="s">
        <v>452</v>
      </c>
      <c r="L121" s="19">
        <v>6.5</v>
      </c>
      <c r="M121" s="11">
        <v>15.25</v>
      </c>
      <c r="N121" s="11">
        <v>60</v>
      </c>
      <c r="O121" s="11" t="str">
        <f t="shared" si="5"/>
        <v>G</v>
      </c>
      <c r="P121" s="11" t="str">
        <f t="shared" si="5"/>
        <v>Lỗi</v>
      </c>
      <c r="Q121" s="11" t="str">
        <f t="shared" si="5"/>
        <v>K</v>
      </c>
      <c r="R121" s="1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14" customFormat="1" ht="19.5" customHeight="1">
      <c r="A122" s="15">
        <v>17</v>
      </c>
      <c r="B122" s="16">
        <v>117</v>
      </c>
      <c r="C122" s="17" t="s">
        <v>453</v>
      </c>
      <c r="D122" s="15" t="s">
        <v>454</v>
      </c>
      <c r="E122" s="15" t="s">
        <v>61</v>
      </c>
      <c r="F122" s="15">
        <v>5</v>
      </c>
      <c r="G122" s="15"/>
      <c r="H122" s="11">
        <f t="shared" si="4"/>
        <v>17</v>
      </c>
      <c r="I122" s="18" t="s">
        <v>455</v>
      </c>
      <c r="J122" s="19">
        <v>7</v>
      </c>
      <c r="K122" s="18" t="s">
        <v>456</v>
      </c>
      <c r="L122" s="19">
        <v>6.5</v>
      </c>
      <c r="M122" s="11">
        <v>13.5</v>
      </c>
      <c r="N122" s="11">
        <v>127</v>
      </c>
      <c r="O122" s="11" t="str">
        <f t="shared" si="5"/>
        <v>K</v>
      </c>
      <c r="P122" s="11" t="str">
        <f t="shared" si="5"/>
        <v>Lỗi</v>
      </c>
      <c r="Q122" s="11" t="str">
        <f t="shared" si="5"/>
        <v>K</v>
      </c>
      <c r="R122" s="11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14" customFormat="1" ht="16.5" customHeight="1">
      <c r="A123" s="15">
        <v>18</v>
      </c>
      <c r="B123" s="16">
        <v>118</v>
      </c>
      <c r="C123" s="17" t="s">
        <v>457</v>
      </c>
      <c r="D123" s="34" t="s">
        <v>458</v>
      </c>
      <c r="E123" s="15" t="s">
        <v>51</v>
      </c>
      <c r="F123" s="15">
        <v>5</v>
      </c>
      <c r="G123" s="15"/>
      <c r="H123" s="11">
        <f t="shared" si="4"/>
        <v>18</v>
      </c>
      <c r="I123" s="18" t="s">
        <v>459</v>
      </c>
      <c r="J123" s="19">
        <v>7</v>
      </c>
      <c r="K123" s="18" t="s">
        <v>460</v>
      </c>
      <c r="L123" s="19">
        <v>8</v>
      </c>
      <c r="M123" s="11">
        <v>15</v>
      </c>
      <c r="N123" s="11">
        <v>65</v>
      </c>
      <c r="O123" s="11" t="str">
        <f t="shared" si="5"/>
        <v>K</v>
      </c>
      <c r="P123" s="11" t="str">
        <f t="shared" si="5"/>
        <v>Lỗi</v>
      </c>
      <c r="Q123" s="11" t="str">
        <f t="shared" si="5"/>
        <v>G</v>
      </c>
      <c r="R123" s="11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14" customFormat="1" ht="16.5" customHeight="1">
      <c r="A124" s="15">
        <v>19</v>
      </c>
      <c r="B124" s="16">
        <v>119</v>
      </c>
      <c r="C124" s="17" t="s">
        <v>461</v>
      </c>
      <c r="D124" s="34">
        <v>36163</v>
      </c>
      <c r="E124" s="15" t="s">
        <v>56</v>
      </c>
      <c r="F124" s="15">
        <v>5</v>
      </c>
      <c r="G124" s="15"/>
      <c r="H124" s="11">
        <f t="shared" si="4"/>
        <v>19</v>
      </c>
      <c r="I124" s="18" t="s">
        <v>462</v>
      </c>
      <c r="J124" s="19">
        <v>7.75</v>
      </c>
      <c r="K124" s="18" t="s">
        <v>463</v>
      </c>
      <c r="L124" s="19">
        <v>7.3</v>
      </c>
      <c r="M124" s="11">
        <v>15.05</v>
      </c>
      <c r="N124" s="11">
        <v>64</v>
      </c>
      <c r="O124" s="11" t="str">
        <f t="shared" si="5"/>
        <v>K</v>
      </c>
      <c r="P124" s="11" t="str">
        <f t="shared" si="5"/>
        <v>Lỗi</v>
      </c>
      <c r="Q124" s="11" t="str">
        <f t="shared" si="5"/>
        <v>K</v>
      </c>
      <c r="R124" s="11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14" customFormat="1" ht="19.5" customHeight="1">
      <c r="A125" s="15">
        <v>20</v>
      </c>
      <c r="B125" s="16">
        <v>120</v>
      </c>
      <c r="C125" s="17" t="s">
        <v>464</v>
      </c>
      <c r="D125" s="15" t="s">
        <v>465</v>
      </c>
      <c r="E125" s="15" t="s">
        <v>61</v>
      </c>
      <c r="F125" s="15">
        <v>5</v>
      </c>
      <c r="G125" s="15"/>
      <c r="H125" s="11">
        <f t="shared" si="4"/>
        <v>20</v>
      </c>
      <c r="I125" s="18" t="s">
        <v>466</v>
      </c>
      <c r="J125" s="19">
        <v>6</v>
      </c>
      <c r="K125" s="18" t="s">
        <v>467</v>
      </c>
      <c r="L125" s="19">
        <v>6.8</v>
      </c>
      <c r="M125" s="11">
        <v>12.8</v>
      </c>
      <c r="N125" s="11">
        <v>139</v>
      </c>
      <c r="O125" s="11" t="str">
        <f t="shared" si="5"/>
        <v>Tb</v>
      </c>
      <c r="P125" s="11" t="str">
        <f t="shared" si="5"/>
        <v>Lỗi</v>
      </c>
      <c r="Q125" s="11" t="str">
        <f t="shared" si="5"/>
        <v>K</v>
      </c>
      <c r="R125" s="11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14" customFormat="1" ht="15.75" customHeight="1">
      <c r="A126" s="15">
        <v>21</v>
      </c>
      <c r="B126" s="16">
        <v>121</v>
      </c>
      <c r="C126" s="17" t="s">
        <v>468</v>
      </c>
      <c r="D126" s="15" t="s">
        <v>469</v>
      </c>
      <c r="E126" s="15" t="s">
        <v>37</v>
      </c>
      <c r="F126" s="15">
        <v>5</v>
      </c>
      <c r="G126" s="15"/>
      <c r="H126" s="11">
        <f t="shared" si="4"/>
        <v>21</v>
      </c>
      <c r="I126" s="18" t="s">
        <v>470</v>
      </c>
      <c r="J126" s="19">
        <v>7.75</v>
      </c>
      <c r="K126" s="18" t="s">
        <v>471</v>
      </c>
      <c r="L126" s="19">
        <v>6.5</v>
      </c>
      <c r="M126" s="11">
        <v>14.25</v>
      </c>
      <c r="N126" s="11">
        <v>104</v>
      </c>
      <c r="O126" s="11" t="str">
        <f t="shared" si="5"/>
        <v>K</v>
      </c>
      <c r="P126" s="11" t="str">
        <f t="shared" si="5"/>
        <v>Lỗi</v>
      </c>
      <c r="Q126" s="11" t="str">
        <f t="shared" si="5"/>
        <v>K</v>
      </c>
      <c r="R126" s="11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14" customFormat="1" ht="16.5" customHeight="1">
      <c r="A127" s="15">
        <v>22</v>
      </c>
      <c r="B127" s="16">
        <v>122</v>
      </c>
      <c r="C127" s="17" t="s">
        <v>472</v>
      </c>
      <c r="D127" s="15" t="s">
        <v>473</v>
      </c>
      <c r="E127" s="15" t="s">
        <v>51</v>
      </c>
      <c r="F127" s="15">
        <v>5</v>
      </c>
      <c r="G127" s="15"/>
      <c r="H127" s="11">
        <f t="shared" si="4"/>
        <v>22</v>
      </c>
      <c r="I127" s="18" t="s">
        <v>474</v>
      </c>
      <c r="J127" s="19">
        <v>8.5</v>
      </c>
      <c r="K127" s="18" t="s">
        <v>475</v>
      </c>
      <c r="L127" s="19">
        <v>8</v>
      </c>
      <c r="M127" s="11">
        <v>16.5</v>
      </c>
      <c r="N127" s="11">
        <v>15</v>
      </c>
      <c r="O127" s="11" t="str">
        <f t="shared" si="5"/>
        <v>G</v>
      </c>
      <c r="P127" s="11" t="str">
        <f t="shared" si="5"/>
        <v>Lỗi</v>
      </c>
      <c r="Q127" s="11" t="str">
        <f t="shared" si="5"/>
        <v>G</v>
      </c>
      <c r="R127" s="11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14" customFormat="1" ht="19.5" customHeight="1">
      <c r="A128" s="15">
        <v>23</v>
      </c>
      <c r="B128" s="16">
        <v>123</v>
      </c>
      <c r="C128" s="17" t="s">
        <v>476</v>
      </c>
      <c r="D128" s="15" t="s">
        <v>477</v>
      </c>
      <c r="E128" s="15" t="s">
        <v>61</v>
      </c>
      <c r="F128" s="15">
        <v>5</v>
      </c>
      <c r="G128" s="15"/>
      <c r="H128" s="11">
        <f t="shared" si="4"/>
        <v>23</v>
      </c>
      <c r="I128" s="18" t="s">
        <v>478</v>
      </c>
      <c r="J128" s="19">
        <v>5.25</v>
      </c>
      <c r="K128" s="18" t="s">
        <v>479</v>
      </c>
      <c r="L128" s="19">
        <v>5.8</v>
      </c>
      <c r="M128" s="11">
        <v>11.05</v>
      </c>
      <c r="N128" s="11">
        <v>165</v>
      </c>
      <c r="O128" s="11" t="str">
        <f t="shared" si="5"/>
        <v>Tb</v>
      </c>
      <c r="P128" s="11" t="str">
        <f t="shared" si="5"/>
        <v>Lỗi</v>
      </c>
      <c r="Q128" s="11" t="str">
        <f t="shared" si="5"/>
        <v>Tb</v>
      </c>
      <c r="R128" s="11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14" customFormat="1" ht="16.5" customHeight="1">
      <c r="A129" s="15">
        <v>24</v>
      </c>
      <c r="B129" s="16">
        <v>124</v>
      </c>
      <c r="C129" s="17" t="s">
        <v>480</v>
      </c>
      <c r="D129" s="34" t="s">
        <v>481</v>
      </c>
      <c r="E129" s="15" t="s">
        <v>56</v>
      </c>
      <c r="F129" s="15">
        <v>5</v>
      </c>
      <c r="G129" s="15"/>
      <c r="H129" s="11">
        <f t="shared" si="4"/>
        <v>24</v>
      </c>
      <c r="I129" s="18" t="s">
        <v>482</v>
      </c>
      <c r="J129" s="19">
        <v>6.5</v>
      </c>
      <c r="K129" s="18" t="s">
        <v>483</v>
      </c>
      <c r="L129" s="19">
        <v>6</v>
      </c>
      <c r="M129" s="11">
        <v>12.5</v>
      </c>
      <c r="N129" s="11">
        <v>144</v>
      </c>
      <c r="O129" s="11" t="str">
        <f t="shared" si="5"/>
        <v>K</v>
      </c>
      <c r="P129" s="11" t="str">
        <f t="shared" si="5"/>
        <v>Lỗi</v>
      </c>
      <c r="Q129" s="11" t="str">
        <f t="shared" si="5"/>
        <v>Tb</v>
      </c>
      <c r="R129" s="11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14" customFormat="1" ht="16.5" customHeight="1">
      <c r="A130" s="52">
        <v>25</v>
      </c>
      <c r="B130" s="53">
        <v>125</v>
      </c>
      <c r="C130" s="54" t="s">
        <v>484</v>
      </c>
      <c r="D130" s="52" t="s">
        <v>485</v>
      </c>
      <c r="E130" s="52" t="s">
        <v>51</v>
      </c>
      <c r="F130" s="52">
        <v>5</v>
      </c>
      <c r="G130" s="52"/>
      <c r="H130" s="55">
        <f t="shared" si="4"/>
        <v>25</v>
      </c>
      <c r="I130" s="18" t="s">
        <v>486</v>
      </c>
      <c r="J130" s="19">
        <v>7</v>
      </c>
      <c r="K130" s="18" t="s">
        <v>487</v>
      </c>
      <c r="L130" s="56">
        <v>8</v>
      </c>
      <c r="M130" s="55">
        <v>15</v>
      </c>
      <c r="N130" s="55">
        <v>65</v>
      </c>
      <c r="O130" s="55" t="str">
        <f t="shared" si="5"/>
        <v>K</v>
      </c>
      <c r="P130" s="55" t="str">
        <f t="shared" si="5"/>
        <v>Lỗi</v>
      </c>
      <c r="Q130" s="55" t="str">
        <f t="shared" si="5"/>
        <v>G</v>
      </c>
      <c r="R130" s="55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14" customFormat="1" ht="15.75" customHeight="1">
      <c r="A131" s="10">
        <v>1</v>
      </c>
      <c r="B131" s="47">
        <v>126</v>
      </c>
      <c r="C131" s="48" t="s">
        <v>488</v>
      </c>
      <c r="D131" s="49" t="s">
        <v>489</v>
      </c>
      <c r="E131" s="10" t="s">
        <v>37</v>
      </c>
      <c r="F131" s="10">
        <v>6</v>
      </c>
      <c r="G131" s="10"/>
      <c r="H131" s="50">
        <f t="shared" si="4"/>
        <v>1</v>
      </c>
      <c r="I131" s="50" t="s">
        <v>490</v>
      </c>
      <c r="J131" s="51">
        <v>8</v>
      </c>
      <c r="K131" s="50" t="s">
        <v>491</v>
      </c>
      <c r="L131" s="51">
        <v>7</v>
      </c>
      <c r="M131" s="50">
        <v>15</v>
      </c>
      <c r="N131" s="50">
        <v>65</v>
      </c>
      <c r="O131" s="50" t="str">
        <f t="shared" si="5"/>
        <v>G</v>
      </c>
      <c r="P131" s="50" t="str">
        <f t="shared" si="5"/>
        <v>Lỗi</v>
      </c>
      <c r="Q131" s="50" t="str">
        <f t="shared" si="5"/>
        <v>K</v>
      </c>
      <c r="R131" s="5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14" customFormat="1" ht="16.5" customHeight="1">
      <c r="A132" s="15">
        <v>2</v>
      </c>
      <c r="B132" s="16">
        <v>127</v>
      </c>
      <c r="C132" s="17" t="s">
        <v>492</v>
      </c>
      <c r="D132" s="34" t="s">
        <v>433</v>
      </c>
      <c r="E132" s="15" t="s">
        <v>56</v>
      </c>
      <c r="F132" s="15">
        <v>6</v>
      </c>
      <c r="G132" s="15"/>
      <c r="H132" s="11">
        <f t="shared" si="4"/>
        <v>2</v>
      </c>
      <c r="I132" s="18" t="s">
        <v>493</v>
      </c>
      <c r="J132" s="19">
        <v>7.75</v>
      </c>
      <c r="K132" s="18" t="s">
        <v>494</v>
      </c>
      <c r="L132" s="19">
        <v>8</v>
      </c>
      <c r="M132" s="11">
        <v>15.75</v>
      </c>
      <c r="N132" s="11">
        <v>35</v>
      </c>
      <c r="O132" s="11" t="str">
        <f t="shared" si="5"/>
        <v>K</v>
      </c>
      <c r="P132" s="11" t="str">
        <f t="shared" si="5"/>
        <v>Lỗi</v>
      </c>
      <c r="Q132" s="11" t="str">
        <f t="shared" si="5"/>
        <v>G</v>
      </c>
      <c r="R132" s="11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14" customFormat="1" ht="15.75" customHeight="1">
      <c r="A133" s="15">
        <v>3</v>
      </c>
      <c r="B133" s="16">
        <v>128</v>
      </c>
      <c r="C133" s="17" t="s">
        <v>495</v>
      </c>
      <c r="D133" s="15">
        <v>36407</v>
      </c>
      <c r="E133" s="15" t="s">
        <v>37</v>
      </c>
      <c r="F133" s="15">
        <v>6</v>
      </c>
      <c r="G133" s="15"/>
      <c r="H133" s="11">
        <f t="shared" si="4"/>
        <v>3</v>
      </c>
      <c r="I133" s="18" t="s">
        <v>496</v>
      </c>
      <c r="J133" s="19">
        <v>7</v>
      </c>
      <c r="K133" s="18" t="s">
        <v>497</v>
      </c>
      <c r="L133" s="19">
        <v>6.75</v>
      </c>
      <c r="M133" s="11">
        <v>13.75</v>
      </c>
      <c r="N133" s="11">
        <v>120</v>
      </c>
      <c r="O133" s="11" t="str">
        <f t="shared" si="5"/>
        <v>K</v>
      </c>
      <c r="P133" s="11" t="str">
        <f t="shared" si="5"/>
        <v>Lỗi</v>
      </c>
      <c r="Q133" s="11" t="str">
        <f t="shared" si="5"/>
        <v>K</v>
      </c>
      <c r="R133" s="11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14" customFormat="1" ht="19.5" customHeight="1">
      <c r="A134" s="15">
        <v>4</v>
      </c>
      <c r="B134" s="16">
        <v>129</v>
      </c>
      <c r="C134" s="17" t="s">
        <v>498</v>
      </c>
      <c r="D134" s="15" t="s">
        <v>499</v>
      </c>
      <c r="E134" s="15" t="s">
        <v>61</v>
      </c>
      <c r="F134" s="15">
        <v>6</v>
      </c>
      <c r="G134" s="15"/>
      <c r="H134" s="11">
        <f t="shared" si="4"/>
        <v>4</v>
      </c>
      <c r="I134" s="18" t="s">
        <v>500</v>
      </c>
      <c r="J134" s="19">
        <v>5</v>
      </c>
      <c r="K134" s="18" t="s">
        <v>501</v>
      </c>
      <c r="L134" s="19">
        <v>4</v>
      </c>
      <c r="M134" s="11">
        <v>9</v>
      </c>
      <c r="N134" s="11">
        <v>172</v>
      </c>
      <c r="O134" s="11" t="str">
        <f t="shared" si="5"/>
        <v>Tb</v>
      </c>
      <c r="P134" s="11" t="str">
        <f t="shared" si="5"/>
        <v>Lỗi</v>
      </c>
      <c r="Q134" s="11" t="str">
        <f t="shared" si="5"/>
        <v>Y</v>
      </c>
      <c r="R134" s="11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14" customFormat="1" ht="19.5" customHeight="1">
      <c r="A135" s="15">
        <v>5</v>
      </c>
      <c r="B135" s="16">
        <v>130</v>
      </c>
      <c r="C135" s="17" t="s">
        <v>502</v>
      </c>
      <c r="D135" s="15" t="s">
        <v>503</v>
      </c>
      <c r="E135" s="15" t="s">
        <v>61</v>
      </c>
      <c r="F135" s="15">
        <v>6</v>
      </c>
      <c r="G135" s="15"/>
      <c r="H135" s="11">
        <f aca="true" t="shared" si="6" ref="H135:H175">A135</f>
        <v>5</v>
      </c>
      <c r="I135" s="18" t="s">
        <v>504</v>
      </c>
      <c r="J135" s="19">
        <v>4.5</v>
      </c>
      <c r="K135" s="18" t="s">
        <v>505</v>
      </c>
      <c r="L135" s="19">
        <v>6.75</v>
      </c>
      <c r="M135" s="11">
        <v>11.25</v>
      </c>
      <c r="N135" s="11">
        <v>164</v>
      </c>
      <c r="O135" s="11" t="str">
        <f t="shared" si="5"/>
        <v>Y</v>
      </c>
      <c r="P135" s="11" t="str">
        <f t="shared" si="5"/>
        <v>Lỗi</v>
      </c>
      <c r="Q135" s="11" t="str">
        <f t="shared" si="5"/>
        <v>K</v>
      </c>
      <c r="R135" s="11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14" customFormat="1" ht="15.75" customHeight="1">
      <c r="A136" s="15">
        <v>6</v>
      </c>
      <c r="B136" s="16">
        <v>131</v>
      </c>
      <c r="C136" s="17" t="s">
        <v>506</v>
      </c>
      <c r="D136" s="15" t="s">
        <v>507</v>
      </c>
      <c r="E136" s="15" t="s">
        <v>37</v>
      </c>
      <c r="F136" s="15">
        <v>6</v>
      </c>
      <c r="G136" s="15"/>
      <c r="H136" s="11">
        <f t="shared" si="6"/>
        <v>6</v>
      </c>
      <c r="I136" s="18" t="s">
        <v>508</v>
      </c>
      <c r="J136" s="19">
        <v>7.5</v>
      </c>
      <c r="K136" s="18" t="s">
        <v>509</v>
      </c>
      <c r="L136" s="19">
        <v>7</v>
      </c>
      <c r="M136" s="11">
        <v>14.5</v>
      </c>
      <c r="N136" s="11">
        <v>93</v>
      </c>
      <c r="O136" s="11" t="str">
        <f t="shared" si="5"/>
        <v>K</v>
      </c>
      <c r="P136" s="11" t="str">
        <f t="shared" si="5"/>
        <v>Lỗi</v>
      </c>
      <c r="Q136" s="11" t="str">
        <f t="shared" si="5"/>
        <v>K</v>
      </c>
      <c r="R136" s="11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14" customFormat="1" ht="16.5" customHeight="1">
      <c r="A137" s="15">
        <v>7</v>
      </c>
      <c r="B137" s="16">
        <v>132</v>
      </c>
      <c r="C137" s="17" t="s">
        <v>510</v>
      </c>
      <c r="D137" s="34">
        <v>36348</v>
      </c>
      <c r="E137" s="15" t="s">
        <v>56</v>
      </c>
      <c r="F137" s="15">
        <v>6</v>
      </c>
      <c r="G137" s="15"/>
      <c r="H137" s="11">
        <f t="shared" si="6"/>
        <v>7</v>
      </c>
      <c r="I137" s="18" t="s">
        <v>511</v>
      </c>
      <c r="J137" s="19">
        <v>6.5</v>
      </c>
      <c r="K137" s="18" t="s">
        <v>512</v>
      </c>
      <c r="L137" s="19">
        <v>7.25</v>
      </c>
      <c r="M137" s="11">
        <v>13.75</v>
      </c>
      <c r="N137" s="11">
        <v>120</v>
      </c>
      <c r="O137" s="11" t="str">
        <f t="shared" si="5"/>
        <v>K</v>
      </c>
      <c r="P137" s="11" t="str">
        <f t="shared" si="5"/>
        <v>Lỗi</v>
      </c>
      <c r="Q137" s="11" t="str">
        <f t="shared" si="5"/>
        <v>K</v>
      </c>
      <c r="R137" s="11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14" customFormat="1" ht="16.5" customHeight="1">
      <c r="A138" s="15">
        <v>8</v>
      </c>
      <c r="B138" s="16">
        <v>133</v>
      </c>
      <c r="C138" s="17" t="s">
        <v>513</v>
      </c>
      <c r="D138" s="15" t="s">
        <v>514</v>
      </c>
      <c r="E138" s="15" t="s">
        <v>56</v>
      </c>
      <c r="F138" s="15">
        <v>6</v>
      </c>
      <c r="G138" s="15"/>
      <c r="H138" s="11">
        <f t="shared" si="6"/>
        <v>8</v>
      </c>
      <c r="I138" s="18" t="s">
        <v>515</v>
      </c>
      <c r="J138" s="19">
        <v>8.5</v>
      </c>
      <c r="K138" s="18" t="s">
        <v>516</v>
      </c>
      <c r="L138" s="19">
        <v>7.25</v>
      </c>
      <c r="M138" s="11">
        <v>15.75</v>
      </c>
      <c r="N138" s="11">
        <v>35</v>
      </c>
      <c r="O138" s="11" t="str">
        <f t="shared" si="5"/>
        <v>G</v>
      </c>
      <c r="P138" s="11" t="str">
        <f t="shared" si="5"/>
        <v>Lỗi</v>
      </c>
      <c r="Q138" s="11" t="str">
        <f t="shared" si="5"/>
        <v>K</v>
      </c>
      <c r="R138" s="11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14" customFormat="1" ht="16.5" customHeight="1">
      <c r="A139" s="15">
        <v>9</v>
      </c>
      <c r="B139" s="16">
        <v>134</v>
      </c>
      <c r="C139" s="17" t="s">
        <v>517</v>
      </c>
      <c r="D139" s="34">
        <v>36374</v>
      </c>
      <c r="E139" s="15" t="s">
        <v>56</v>
      </c>
      <c r="F139" s="15">
        <v>6</v>
      </c>
      <c r="G139" s="15"/>
      <c r="H139" s="11">
        <f t="shared" si="6"/>
        <v>9</v>
      </c>
      <c r="I139" s="18" t="s">
        <v>518</v>
      </c>
      <c r="J139" s="19">
        <v>6.5</v>
      </c>
      <c r="K139" s="18" t="s">
        <v>519</v>
      </c>
      <c r="L139" s="19">
        <v>6</v>
      </c>
      <c r="M139" s="11">
        <v>12.5</v>
      </c>
      <c r="N139" s="11">
        <v>144</v>
      </c>
      <c r="O139" s="11" t="str">
        <f t="shared" si="5"/>
        <v>K</v>
      </c>
      <c r="P139" s="11" t="str">
        <f t="shared" si="5"/>
        <v>Lỗi</v>
      </c>
      <c r="Q139" s="11" t="str">
        <f t="shared" si="5"/>
        <v>Tb</v>
      </c>
      <c r="R139" s="11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14" customFormat="1" ht="16.5" customHeight="1">
      <c r="A140" s="15">
        <v>10</v>
      </c>
      <c r="B140" s="16">
        <v>135</v>
      </c>
      <c r="C140" s="17" t="s">
        <v>520</v>
      </c>
      <c r="D140" s="34">
        <v>36200</v>
      </c>
      <c r="E140" s="15" t="s">
        <v>51</v>
      </c>
      <c r="F140" s="15">
        <v>6</v>
      </c>
      <c r="G140" s="15"/>
      <c r="H140" s="11">
        <f t="shared" si="6"/>
        <v>10</v>
      </c>
      <c r="I140" s="18" t="s">
        <v>521</v>
      </c>
      <c r="J140" s="19">
        <v>5.5</v>
      </c>
      <c r="K140" s="18" t="s">
        <v>522</v>
      </c>
      <c r="L140" s="19">
        <v>8.25</v>
      </c>
      <c r="M140" s="11">
        <v>13.75</v>
      </c>
      <c r="N140" s="11">
        <v>120</v>
      </c>
      <c r="O140" s="11" t="str">
        <f t="shared" si="5"/>
        <v>Tb</v>
      </c>
      <c r="P140" s="11" t="str">
        <f t="shared" si="5"/>
        <v>Lỗi</v>
      </c>
      <c r="Q140" s="11" t="str">
        <f t="shared" si="5"/>
        <v>G</v>
      </c>
      <c r="R140" s="11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14" customFormat="1" ht="16.5" customHeight="1">
      <c r="A141" s="15">
        <v>11</v>
      </c>
      <c r="B141" s="16">
        <v>136</v>
      </c>
      <c r="C141" s="17" t="s">
        <v>523</v>
      </c>
      <c r="D141" s="15">
        <v>36442</v>
      </c>
      <c r="E141" s="15" t="s">
        <v>51</v>
      </c>
      <c r="F141" s="15">
        <v>6</v>
      </c>
      <c r="G141" s="15"/>
      <c r="H141" s="11">
        <f t="shared" si="6"/>
        <v>11</v>
      </c>
      <c r="I141" s="18" t="s">
        <v>524</v>
      </c>
      <c r="J141" s="19">
        <v>7.5</v>
      </c>
      <c r="K141" s="18" t="s">
        <v>525</v>
      </c>
      <c r="L141" s="19">
        <v>8</v>
      </c>
      <c r="M141" s="11">
        <v>15.5</v>
      </c>
      <c r="N141" s="11">
        <v>47</v>
      </c>
      <c r="O141" s="11" t="str">
        <f t="shared" si="5"/>
        <v>K</v>
      </c>
      <c r="P141" s="11" t="str">
        <f t="shared" si="5"/>
        <v>Lỗi</v>
      </c>
      <c r="Q141" s="11" t="str">
        <f t="shared" si="5"/>
        <v>G</v>
      </c>
      <c r="R141" s="1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14" customFormat="1" ht="16.5" customHeight="1">
      <c r="A142" s="15">
        <v>12</v>
      </c>
      <c r="B142" s="16">
        <v>137</v>
      </c>
      <c r="C142" s="17" t="s">
        <v>526</v>
      </c>
      <c r="D142" s="34" t="s">
        <v>527</v>
      </c>
      <c r="E142" s="15" t="s">
        <v>56</v>
      </c>
      <c r="F142" s="15">
        <v>6</v>
      </c>
      <c r="G142" s="15"/>
      <c r="H142" s="11">
        <f t="shared" si="6"/>
        <v>12</v>
      </c>
      <c r="I142" s="18" t="s">
        <v>528</v>
      </c>
      <c r="J142" s="19">
        <v>6</v>
      </c>
      <c r="K142" s="18" t="s">
        <v>529</v>
      </c>
      <c r="L142" s="19">
        <v>6.5</v>
      </c>
      <c r="M142" s="11">
        <v>12.5</v>
      </c>
      <c r="N142" s="11">
        <v>144</v>
      </c>
      <c r="O142" s="11" t="str">
        <f t="shared" si="5"/>
        <v>Tb</v>
      </c>
      <c r="P142" s="11" t="str">
        <f t="shared" si="5"/>
        <v>Lỗi</v>
      </c>
      <c r="Q142" s="11" t="str">
        <f t="shared" si="5"/>
        <v>K</v>
      </c>
      <c r="R142" s="11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14" customFormat="1" ht="19.5" customHeight="1">
      <c r="A143" s="15">
        <v>13</v>
      </c>
      <c r="B143" s="16">
        <v>138</v>
      </c>
      <c r="C143" s="17" t="s">
        <v>530</v>
      </c>
      <c r="D143" s="15">
        <v>36223</v>
      </c>
      <c r="E143" s="15" t="s">
        <v>61</v>
      </c>
      <c r="F143" s="15">
        <v>6</v>
      </c>
      <c r="G143" s="15"/>
      <c r="H143" s="11">
        <f t="shared" si="6"/>
        <v>13</v>
      </c>
      <c r="I143" s="18" t="s">
        <v>531</v>
      </c>
      <c r="J143" s="19">
        <v>6.5</v>
      </c>
      <c r="K143" s="18" t="s">
        <v>532</v>
      </c>
      <c r="L143" s="19">
        <v>6.5</v>
      </c>
      <c r="M143" s="11">
        <v>13</v>
      </c>
      <c r="N143" s="11">
        <v>135</v>
      </c>
      <c r="O143" s="11" t="str">
        <f t="shared" si="5"/>
        <v>K</v>
      </c>
      <c r="P143" s="11" t="str">
        <f t="shared" si="5"/>
        <v>Lỗi</v>
      </c>
      <c r="Q143" s="11" t="str">
        <f t="shared" si="5"/>
        <v>K</v>
      </c>
      <c r="R143" s="11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14" customFormat="1" ht="16.5" customHeight="1">
      <c r="A144" s="15">
        <v>14</v>
      </c>
      <c r="B144" s="16">
        <v>139</v>
      </c>
      <c r="C144" s="17" t="s">
        <v>533</v>
      </c>
      <c r="D144" s="15" t="s">
        <v>534</v>
      </c>
      <c r="E144" s="15" t="s">
        <v>51</v>
      </c>
      <c r="F144" s="15">
        <v>6</v>
      </c>
      <c r="G144" s="15"/>
      <c r="H144" s="11">
        <f t="shared" si="6"/>
        <v>14</v>
      </c>
      <c r="I144" s="18" t="s">
        <v>535</v>
      </c>
      <c r="J144" s="19">
        <v>7</v>
      </c>
      <c r="K144" s="18" t="s">
        <v>536</v>
      </c>
      <c r="L144" s="19">
        <v>8.5</v>
      </c>
      <c r="M144" s="11">
        <v>15.5</v>
      </c>
      <c r="N144" s="11">
        <v>47</v>
      </c>
      <c r="O144" s="11" t="str">
        <f t="shared" si="5"/>
        <v>K</v>
      </c>
      <c r="P144" s="11" t="str">
        <f t="shared" si="5"/>
        <v>Lỗi</v>
      </c>
      <c r="Q144" s="11" t="str">
        <f t="shared" si="5"/>
        <v>G</v>
      </c>
      <c r="R144" s="11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14" customFormat="1" ht="19.5" customHeight="1">
      <c r="A145" s="15">
        <v>15</v>
      </c>
      <c r="B145" s="16">
        <v>140</v>
      </c>
      <c r="C145" s="17" t="s">
        <v>537</v>
      </c>
      <c r="D145" s="15" t="s">
        <v>538</v>
      </c>
      <c r="E145" s="15" t="s">
        <v>61</v>
      </c>
      <c r="F145" s="15">
        <v>6</v>
      </c>
      <c r="G145" s="15"/>
      <c r="H145" s="11">
        <f t="shared" si="6"/>
        <v>15</v>
      </c>
      <c r="I145" s="18" t="s">
        <v>539</v>
      </c>
      <c r="J145" s="19">
        <v>4.25</v>
      </c>
      <c r="K145" s="18" t="s">
        <v>540</v>
      </c>
      <c r="L145" s="19">
        <v>5.5</v>
      </c>
      <c r="M145" s="11">
        <v>9.75</v>
      </c>
      <c r="N145" s="11">
        <v>170</v>
      </c>
      <c r="O145" s="11" t="str">
        <f aca="true" t="shared" si="7" ref="O145:Q175">IF(J145="","",IF(AND(J145&lt;=10,J145&gt;=8),"G",IF(AND(J145&gt;=0,J145&lt;3.5),"Kém",IF(AND(J145&gt;=3.5,J145&lt;5),"Y",IF(AND(J145&gt;=5,J145&lt;6.5),"Tb",IF(AND(J145&gt;=6.5,J145&lt;8),"K","Lỗi"))))))</f>
        <v>Y</v>
      </c>
      <c r="P145" s="11" t="str">
        <f t="shared" si="7"/>
        <v>Lỗi</v>
      </c>
      <c r="Q145" s="11" t="str">
        <f t="shared" si="7"/>
        <v>Tb</v>
      </c>
      <c r="R145" s="11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14" customFormat="1" ht="19.5" customHeight="1">
      <c r="A146" s="15">
        <v>16</v>
      </c>
      <c r="B146" s="16">
        <v>141</v>
      </c>
      <c r="C146" s="17" t="s">
        <v>541</v>
      </c>
      <c r="D146" s="34">
        <v>36167</v>
      </c>
      <c r="E146" s="15" t="s">
        <v>61</v>
      </c>
      <c r="F146" s="15">
        <v>6</v>
      </c>
      <c r="G146" s="15"/>
      <c r="H146" s="11">
        <f t="shared" si="6"/>
        <v>16</v>
      </c>
      <c r="I146" s="18" t="s">
        <v>542</v>
      </c>
      <c r="J146" s="19">
        <v>5.75</v>
      </c>
      <c r="K146" s="18" t="s">
        <v>543</v>
      </c>
      <c r="L146" s="19">
        <v>4.25</v>
      </c>
      <c r="M146" s="11">
        <v>10</v>
      </c>
      <c r="N146" s="11">
        <v>168</v>
      </c>
      <c r="O146" s="11" t="str">
        <f t="shared" si="7"/>
        <v>Tb</v>
      </c>
      <c r="P146" s="11" t="str">
        <f t="shared" si="7"/>
        <v>Lỗi</v>
      </c>
      <c r="Q146" s="11" t="str">
        <f t="shared" si="7"/>
        <v>Y</v>
      </c>
      <c r="R146" s="11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14" customFormat="1" ht="16.5" customHeight="1">
      <c r="A147" s="15">
        <v>17</v>
      </c>
      <c r="B147" s="16">
        <v>142</v>
      </c>
      <c r="C147" s="17" t="s">
        <v>544</v>
      </c>
      <c r="D147" s="15" t="s">
        <v>545</v>
      </c>
      <c r="E147" s="15" t="s">
        <v>56</v>
      </c>
      <c r="F147" s="15">
        <v>6</v>
      </c>
      <c r="G147" s="15"/>
      <c r="H147" s="11">
        <f t="shared" si="6"/>
        <v>17</v>
      </c>
      <c r="I147" s="18" t="s">
        <v>546</v>
      </c>
      <c r="J147" s="19">
        <v>7</v>
      </c>
      <c r="K147" s="18" t="s">
        <v>547</v>
      </c>
      <c r="L147" s="19">
        <v>7.75</v>
      </c>
      <c r="M147" s="11">
        <v>14.75</v>
      </c>
      <c r="N147" s="11">
        <v>84</v>
      </c>
      <c r="O147" s="11" t="str">
        <f t="shared" si="7"/>
        <v>K</v>
      </c>
      <c r="P147" s="11" t="str">
        <f t="shared" si="7"/>
        <v>Lỗi</v>
      </c>
      <c r="Q147" s="11" t="str">
        <f t="shared" si="7"/>
        <v>K</v>
      </c>
      <c r="R147" s="11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14" customFormat="1" ht="15.75" customHeight="1">
      <c r="A148" s="15">
        <v>18</v>
      </c>
      <c r="B148" s="16">
        <v>143</v>
      </c>
      <c r="C148" s="17" t="s">
        <v>548</v>
      </c>
      <c r="D148" s="34">
        <v>36287</v>
      </c>
      <c r="E148" s="15" t="s">
        <v>37</v>
      </c>
      <c r="F148" s="15">
        <v>6</v>
      </c>
      <c r="G148" s="15"/>
      <c r="H148" s="11">
        <f t="shared" si="6"/>
        <v>18</v>
      </c>
      <c r="I148" s="18" t="s">
        <v>549</v>
      </c>
      <c r="J148" s="19">
        <v>8.25</v>
      </c>
      <c r="K148" s="18" t="s">
        <v>550</v>
      </c>
      <c r="L148" s="19">
        <v>7.5</v>
      </c>
      <c r="M148" s="11">
        <v>15.75</v>
      </c>
      <c r="N148" s="11">
        <v>35</v>
      </c>
      <c r="O148" s="11" t="str">
        <f t="shared" si="7"/>
        <v>G</v>
      </c>
      <c r="P148" s="11" t="str">
        <f t="shared" si="7"/>
        <v>Lỗi</v>
      </c>
      <c r="Q148" s="11" t="str">
        <f t="shared" si="7"/>
        <v>K</v>
      </c>
      <c r="R148" s="11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14" customFormat="1" ht="19.5" customHeight="1">
      <c r="A149" s="15">
        <v>19</v>
      </c>
      <c r="B149" s="16">
        <v>144</v>
      </c>
      <c r="C149" s="17" t="s">
        <v>551</v>
      </c>
      <c r="D149" s="34">
        <v>36170</v>
      </c>
      <c r="E149" s="15" t="s">
        <v>61</v>
      </c>
      <c r="F149" s="15">
        <v>6</v>
      </c>
      <c r="G149" s="15"/>
      <c r="H149" s="11">
        <f t="shared" si="6"/>
        <v>19</v>
      </c>
      <c r="I149" s="18" t="s">
        <v>552</v>
      </c>
      <c r="J149" s="19">
        <v>6.25</v>
      </c>
      <c r="K149" s="18" t="s">
        <v>553</v>
      </c>
      <c r="L149" s="19">
        <v>5.75</v>
      </c>
      <c r="M149" s="11">
        <v>12</v>
      </c>
      <c r="N149" s="11">
        <v>155</v>
      </c>
      <c r="O149" s="11" t="str">
        <f t="shared" si="7"/>
        <v>Tb</v>
      </c>
      <c r="P149" s="11" t="str">
        <f t="shared" si="7"/>
        <v>Lỗi</v>
      </c>
      <c r="Q149" s="11" t="str">
        <f t="shared" si="7"/>
        <v>Tb</v>
      </c>
      <c r="R149" s="11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14" customFormat="1" ht="15.75" customHeight="1">
      <c r="A150" s="15">
        <v>20</v>
      </c>
      <c r="B150" s="16">
        <v>145</v>
      </c>
      <c r="C150" s="17" t="s">
        <v>554</v>
      </c>
      <c r="D150" s="15">
        <v>36438</v>
      </c>
      <c r="E150" s="15" t="s">
        <v>37</v>
      </c>
      <c r="F150" s="15">
        <v>6</v>
      </c>
      <c r="G150" s="15"/>
      <c r="H150" s="11">
        <f t="shared" si="6"/>
        <v>20</v>
      </c>
      <c r="I150" s="18" t="s">
        <v>555</v>
      </c>
      <c r="J150" s="19">
        <v>8.75</v>
      </c>
      <c r="K150" s="18" t="s">
        <v>556</v>
      </c>
      <c r="L150" s="19">
        <v>8.5</v>
      </c>
      <c r="M150" s="11">
        <v>17.25</v>
      </c>
      <c r="N150" s="11">
        <v>6</v>
      </c>
      <c r="O150" s="11" t="str">
        <f t="shared" si="7"/>
        <v>G</v>
      </c>
      <c r="P150" s="11" t="str">
        <f t="shared" si="7"/>
        <v>Lỗi</v>
      </c>
      <c r="Q150" s="11" t="str">
        <f t="shared" si="7"/>
        <v>G</v>
      </c>
      <c r="R150" s="11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14" customFormat="1" ht="16.5" customHeight="1">
      <c r="A151" s="15">
        <v>21</v>
      </c>
      <c r="B151" s="16">
        <v>146</v>
      </c>
      <c r="C151" s="17" t="s">
        <v>557</v>
      </c>
      <c r="D151" s="15" t="s">
        <v>558</v>
      </c>
      <c r="E151" s="15" t="s">
        <v>56</v>
      </c>
      <c r="F151" s="15">
        <v>6</v>
      </c>
      <c r="G151" s="15"/>
      <c r="H151" s="11">
        <f t="shared" si="6"/>
        <v>21</v>
      </c>
      <c r="I151" s="18" t="s">
        <v>559</v>
      </c>
      <c r="J151" s="19">
        <v>5.5</v>
      </c>
      <c r="K151" s="18" t="s">
        <v>560</v>
      </c>
      <c r="L151" s="19">
        <v>7</v>
      </c>
      <c r="M151" s="11">
        <v>12.5</v>
      </c>
      <c r="N151" s="11">
        <v>144</v>
      </c>
      <c r="O151" s="11" t="str">
        <f t="shared" si="7"/>
        <v>Tb</v>
      </c>
      <c r="P151" s="11" t="str">
        <f t="shared" si="7"/>
        <v>Lỗi</v>
      </c>
      <c r="Q151" s="11" t="str">
        <f t="shared" si="7"/>
        <v>K</v>
      </c>
      <c r="R151" s="1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14" customFormat="1" ht="19.5" customHeight="1">
      <c r="A152" s="15">
        <v>22</v>
      </c>
      <c r="B152" s="16">
        <v>147</v>
      </c>
      <c r="C152" s="17" t="s">
        <v>561</v>
      </c>
      <c r="D152" s="15" t="s">
        <v>562</v>
      </c>
      <c r="E152" s="15" t="s">
        <v>61</v>
      </c>
      <c r="F152" s="15">
        <v>6</v>
      </c>
      <c r="G152" s="15"/>
      <c r="H152" s="11">
        <f t="shared" si="6"/>
        <v>22</v>
      </c>
      <c r="I152" s="18" t="s">
        <v>563</v>
      </c>
      <c r="J152" s="19">
        <v>6.25</v>
      </c>
      <c r="K152" s="18" t="s">
        <v>564</v>
      </c>
      <c r="L152" s="19">
        <v>7.25</v>
      </c>
      <c r="M152" s="11">
        <v>13.5</v>
      </c>
      <c r="N152" s="11">
        <v>127</v>
      </c>
      <c r="O152" s="11" t="str">
        <f t="shared" si="7"/>
        <v>Tb</v>
      </c>
      <c r="P152" s="11" t="str">
        <f t="shared" si="7"/>
        <v>Lỗi</v>
      </c>
      <c r="Q152" s="11" t="str">
        <f t="shared" si="7"/>
        <v>K</v>
      </c>
      <c r="R152" s="11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14" customFormat="1" ht="15.75" customHeight="1">
      <c r="A153" s="15">
        <v>23</v>
      </c>
      <c r="B153" s="16">
        <v>148</v>
      </c>
      <c r="C153" s="17" t="s">
        <v>565</v>
      </c>
      <c r="D153" s="15" t="s">
        <v>566</v>
      </c>
      <c r="E153" s="15" t="s">
        <v>37</v>
      </c>
      <c r="F153" s="15">
        <v>6</v>
      </c>
      <c r="G153" s="15"/>
      <c r="H153" s="11">
        <f t="shared" si="6"/>
        <v>23</v>
      </c>
      <c r="I153" s="18" t="s">
        <v>567</v>
      </c>
      <c r="J153" s="19">
        <v>7</v>
      </c>
      <c r="K153" s="18" t="s">
        <v>568</v>
      </c>
      <c r="L153" s="19">
        <v>8</v>
      </c>
      <c r="M153" s="11">
        <v>15</v>
      </c>
      <c r="N153" s="11">
        <v>65</v>
      </c>
      <c r="O153" s="11" t="str">
        <f t="shared" si="7"/>
        <v>K</v>
      </c>
      <c r="P153" s="11" t="str">
        <f t="shared" si="7"/>
        <v>Lỗi</v>
      </c>
      <c r="Q153" s="11" t="str">
        <f t="shared" si="7"/>
        <v>G</v>
      </c>
      <c r="R153" s="11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14" customFormat="1" ht="15.75" customHeight="1">
      <c r="A154" s="15">
        <v>24</v>
      </c>
      <c r="B154" s="16">
        <v>149</v>
      </c>
      <c r="C154" s="17" t="s">
        <v>569</v>
      </c>
      <c r="D154" s="34" t="s">
        <v>570</v>
      </c>
      <c r="E154" s="15" t="s">
        <v>37</v>
      </c>
      <c r="F154" s="15">
        <v>6</v>
      </c>
      <c r="G154" s="15"/>
      <c r="H154" s="11">
        <f t="shared" si="6"/>
        <v>24</v>
      </c>
      <c r="I154" s="18" t="s">
        <v>571</v>
      </c>
      <c r="J154" s="19">
        <v>8.75</v>
      </c>
      <c r="K154" s="18" t="s">
        <v>572</v>
      </c>
      <c r="L154" s="19">
        <v>8.25</v>
      </c>
      <c r="M154" s="11">
        <v>17</v>
      </c>
      <c r="N154" s="11">
        <v>8</v>
      </c>
      <c r="O154" s="11" t="str">
        <f t="shared" si="7"/>
        <v>G</v>
      </c>
      <c r="P154" s="11" t="str">
        <f t="shared" si="7"/>
        <v>Lỗi</v>
      </c>
      <c r="Q154" s="11" t="str">
        <f t="shared" si="7"/>
        <v>G</v>
      </c>
      <c r="R154" s="11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14" customFormat="1" ht="19.5" customHeight="1">
      <c r="A155" s="52">
        <v>25</v>
      </c>
      <c r="B155" s="53">
        <v>150</v>
      </c>
      <c r="C155" s="54" t="s">
        <v>573</v>
      </c>
      <c r="D155" s="52">
        <v>36254</v>
      </c>
      <c r="E155" s="52" t="s">
        <v>61</v>
      </c>
      <c r="F155" s="52">
        <v>6</v>
      </c>
      <c r="G155" s="52"/>
      <c r="H155" s="55">
        <f t="shared" si="6"/>
        <v>25</v>
      </c>
      <c r="I155" s="18" t="s">
        <v>574</v>
      </c>
      <c r="J155" s="19">
        <v>6.5</v>
      </c>
      <c r="K155" s="18" t="s">
        <v>575</v>
      </c>
      <c r="L155" s="56">
        <v>7.25</v>
      </c>
      <c r="M155" s="55">
        <v>13.75</v>
      </c>
      <c r="N155" s="55">
        <v>120</v>
      </c>
      <c r="O155" s="55" t="str">
        <f t="shared" si="7"/>
        <v>K</v>
      </c>
      <c r="P155" s="55" t="str">
        <f t="shared" si="7"/>
        <v>Lỗi</v>
      </c>
      <c r="Q155" s="55" t="str">
        <f t="shared" si="7"/>
        <v>K</v>
      </c>
      <c r="R155" s="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14" customFormat="1" ht="16.5" customHeight="1">
      <c r="A156" s="10">
        <v>1</v>
      </c>
      <c r="B156" s="47">
        <v>151</v>
      </c>
      <c r="C156" s="48" t="s">
        <v>576</v>
      </c>
      <c r="D156" s="49">
        <v>36405</v>
      </c>
      <c r="E156" s="10" t="s">
        <v>56</v>
      </c>
      <c r="F156" s="10">
        <v>7</v>
      </c>
      <c r="G156" s="10"/>
      <c r="H156" s="50">
        <f t="shared" si="6"/>
        <v>1</v>
      </c>
      <c r="I156" s="50" t="s">
        <v>577</v>
      </c>
      <c r="J156" s="51">
        <v>7</v>
      </c>
      <c r="K156" s="50" t="s">
        <v>578</v>
      </c>
      <c r="L156" s="51">
        <v>8.5</v>
      </c>
      <c r="M156" s="50">
        <v>15.5</v>
      </c>
      <c r="N156" s="50">
        <v>47</v>
      </c>
      <c r="O156" s="50" t="str">
        <f t="shared" si="7"/>
        <v>K</v>
      </c>
      <c r="P156" s="50" t="str">
        <f t="shared" si="7"/>
        <v>Lỗi</v>
      </c>
      <c r="Q156" s="50" t="str">
        <f t="shared" si="7"/>
        <v>G</v>
      </c>
      <c r="R156" s="5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14" customFormat="1" ht="15.75" customHeight="1">
      <c r="A157" s="15">
        <v>2</v>
      </c>
      <c r="B157" s="16">
        <v>152</v>
      </c>
      <c r="C157" s="17" t="s">
        <v>579</v>
      </c>
      <c r="D157" s="34">
        <v>36288</v>
      </c>
      <c r="E157" s="15" t="s">
        <v>37</v>
      </c>
      <c r="F157" s="15">
        <v>7</v>
      </c>
      <c r="G157" s="15"/>
      <c r="H157" s="11">
        <f t="shared" si="6"/>
        <v>2</v>
      </c>
      <c r="I157" s="18" t="s">
        <v>580</v>
      </c>
      <c r="J157" s="19">
        <v>8.25</v>
      </c>
      <c r="K157" s="18" t="s">
        <v>581</v>
      </c>
      <c r="L157" s="19">
        <v>8.5</v>
      </c>
      <c r="M157" s="11">
        <v>16.75</v>
      </c>
      <c r="N157" s="11">
        <v>10</v>
      </c>
      <c r="O157" s="11" t="str">
        <f t="shared" si="7"/>
        <v>G</v>
      </c>
      <c r="P157" s="11" t="str">
        <f t="shared" si="7"/>
        <v>Lỗi</v>
      </c>
      <c r="Q157" s="11" t="str">
        <f t="shared" si="7"/>
        <v>G</v>
      </c>
      <c r="R157" s="11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14" customFormat="1" ht="16.5" customHeight="1">
      <c r="A158" s="15">
        <v>3</v>
      </c>
      <c r="B158" s="16">
        <v>153</v>
      </c>
      <c r="C158" s="17" t="s">
        <v>582</v>
      </c>
      <c r="D158" s="15" t="s">
        <v>134</v>
      </c>
      <c r="E158" s="15" t="s">
        <v>51</v>
      </c>
      <c r="F158" s="15">
        <v>7</v>
      </c>
      <c r="G158" s="15"/>
      <c r="H158" s="11">
        <f t="shared" si="6"/>
        <v>3</v>
      </c>
      <c r="I158" s="18" t="s">
        <v>583</v>
      </c>
      <c r="J158" s="19">
        <v>5.5</v>
      </c>
      <c r="K158" s="18" t="s">
        <v>584</v>
      </c>
      <c r="L158" s="19">
        <v>7</v>
      </c>
      <c r="M158" s="11">
        <v>12.5</v>
      </c>
      <c r="N158" s="11">
        <v>144</v>
      </c>
      <c r="O158" s="11" t="str">
        <f t="shared" si="7"/>
        <v>Tb</v>
      </c>
      <c r="P158" s="11" t="str">
        <f t="shared" si="7"/>
        <v>Lỗi</v>
      </c>
      <c r="Q158" s="11" t="str">
        <f t="shared" si="7"/>
        <v>K</v>
      </c>
      <c r="R158" s="11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14" customFormat="1" ht="16.5" customHeight="1">
      <c r="A159" s="15">
        <v>4</v>
      </c>
      <c r="B159" s="16">
        <v>154</v>
      </c>
      <c r="C159" s="17" t="s">
        <v>585</v>
      </c>
      <c r="D159" s="15">
        <v>36344</v>
      </c>
      <c r="E159" s="15" t="s">
        <v>56</v>
      </c>
      <c r="F159" s="15">
        <v>7</v>
      </c>
      <c r="G159" s="15"/>
      <c r="H159" s="11">
        <f t="shared" si="6"/>
        <v>4</v>
      </c>
      <c r="I159" s="18" t="s">
        <v>586</v>
      </c>
      <c r="J159" s="19">
        <v>6</v>
      </c>
      <c r="K159" s="18" t="s">
        <v>587</v>
      </c>
      <c r="L159" s="19">
        <v>7</v>
      </c>
      <c r="M159" s="11">
        <v>13</v>
      </c>
      <c r="N159" s="11">
        <v>135</v>
      </c>
      <c r="O159" s="11" t="str">
        <f t="shared" si="7"/>
        <v>Tb</v>
      </c>
      <c r="P159" s="11" t="str">
        <f t="shared" si="7"/>
        <v>Lỗi</v>
      </c>
      <c r="Q159" s="11" t="str">
        <f t="shared" si="7"/>
        <v>K</v>
      </c>
      <c r="R159" s="11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14" customFormat="1" ht="15.75" customHeight="1">
      <c r="A160" s="15">
        <v>5</v>
      </c>
      <c r="B160" s="16">
        <v>155</v>
      </c>
      <c r="C160" s="17" t="s">
        <v>588</v>
      </c>
      <c r="D160" s="15">
        <v>36227</v>
      </c>
      <c r="E160" s="15" t="s">
        <v>37</v>
      </c>
      <c r="F160" s="15">
        <v>7</v>
      </c>
      <c r="G160" s="15"/>
      <c r="H160" s="11">
        <f t="shared" si="6"/>
        <v>5</v>
      </c>
      <c r="I160" s="18" t="s">
        <v>589</v>
      </c>
      <c r="J160" s="19">
        <v>8.25</v>
      </c>
      <c r="K160" s="18" t="s">
        <v>590</v>
      </c>
      <c r="L160" s="19">
        <v>7.5</v>
      </c>
      <c r="M160" s="11">
        <v>15.75</v>
      </c>
      <c r="N160" s="11">
        <v>35</v>
      </c>
      <c r="O160" s="11" t="str">
        <f t="shared" si="7"/>
        <v>G</v>
      </c>
      <c r="P160" s="11" t="str">
        <f t="shared" si="7"/>
        <v>Lỗi</v>
      </c>
      <c r="Q160" s="11" t="str">
        <f t="shared" si="7"/>
        <v>K</v>
      </c>
      <c r="R160" s="11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14" customFormat="1" ht="16.5" customHeight="1">
      <c r="A161" s="15">
        <v>6</v>
      </c>
      <c r="B161" s="16">
        <v>156</v>
      </c>
      <c r="C161" s="17" t="s">
        <v>591</v>
      </c>
      <c r="D161" s="15">
        <v>36195</v>
      </c>
      <c r="E161" s="15" t="s">
        <v>51</v>
      </c>
      <c r="F161" s="15">
        <v>7</v>
      </c>
      <c r="G161" s="15"/>
      <c r="H161" s="11">
        <f t="shared" si="6"/>
        <v>6</v>
      </c>
      <c r="I161" s="18" t="s">
        <v>592</v>
      </c>
      <c r="J161" s="19">
        <v>8.25</v>
      </c>
      <c r="K161" s="18" t="s">
        <v>593</v>
      </c>
      <c r="L161" s="19">
        <v>8</v>
      </c>
      <c r="M161" s="11">
        <v>16.25</v>
      </c>
      <c r="N161" s="11">
        <v>24</v>
      </c>
      <c r="O161" s="11" t="str">
        <f t="shared" si="7"/>
        <v>G</v>
      </c>
      <c r="P161" s="11" t="str">
        <f t="shared" si="7"/>
        <v>Lỗi</v>
      </c>
      <c r="Q161" s="11" t="str">
        <f t="shared" si="7"/>
        <v>G</v>
      </c>
      <c r="R161" s="1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14" customFormat="1" ht="15.75" customHeight="1">
      <c r="A162" s="15">
        <v>7</v>
      </c>
      <c r="B162" s="16">
        <v>157</v>
      </c>
      <c r="C162" s="17" t="s">
        <v>594</v>
      </c>
      <c r="D162" s="34">
        <v>36320</v>
      </c>
      <c r="E162" s="15" t="s">
        <v>37</v>
      </c>
      <c r="F162" s="15">
        <v>7</v>
      </c>
      <c r="G162" s="15"/>
      <c r="H162" s="11">
        <f t="shared" si="6"/>
        <v>7</v>
      </c>
      <c r="I162" s="18" t="s">
        <v>595</v>
      </c>
      <c r="J162" s="19">
        <v>8.25</v>
      </c>
      <c r="K162" s="18" t="s">
        <v>596</v>
      </c>
      <c r="L162" s="19">
        <v>8.5</v>
      </c>
      <c r="M162" s="11">
        <v>16.75</v>
      </c>
      <c r="N162" s="11">
        <v>10</v>
      </c>
      <c r="O162" s="11" t="str">
        <f t="shared" si="7"/>
        <v>G</v>
      </c>
      <c r="P162" s="11" t="str">
        <f t="shared" si="7"/>
        <v>Lỗi</v>
      </c>
      <c r="Q162" s="11" t="str">
        <f t="shared" si="7"/>
        <v>G</v>
      </c>
      <c r="R162" s="11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s="14" customFormat="1" ht="15.75" customHeight="1">
      <c r="A163" s="15">
        <v>8</v>
      </c>
      <c r="B163" s="16">
        <v>158</v>
      </c>
      <c r="C163" s="17" t="s">
        <v>597</v>
      </c>
      <c r="D163" s="15" t="s">
        <v>342</v>
      </c>
      <c r="E163" s="15" t="s">
        <v>37</v>
      </c>
      <c r="F163" s="15">
        <v>7</v>
      </c>
      <c r="G163" s="15"/>
      <c r="H163" s="11">
        <f t="shared" si="6"/>
        <v>8</v>
      </c>
      <c r="I163" s="18" t="s">
        <v>598</v>
      </c>
      <c r="J163" s="19">
        <v>9</v>
      </c>
      <c r="K163" s="18" t="s">
        <v>599</v>
      </c>
      <c r="L163" s="19">
        <v>8.75</v>
      </c>
      <c r="M163" s="11">
        <v>17.75</v>
      </c>
      <c r="N163" s="11">
        <v>3</v>
      </c>
      <c r="O163" s="11" t="str">
        <f t="shared" si="7"/>
        <v>G</v>
      </c>
      <c r="P163" s="11" t="str">
        <f t="shared" si="7"/>
        <v>Lỗi</v>
      </c>
      <c r="Q163" s="11" t="str">
        <f t="shared" si="7"/>
        <v>G</v>
      </c>
      <c r="R163" s="11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14" customFormat="1" ht="19.5" customHeight="1">
      <c r="A164" s="15">
        <v>9</v>
      </c>
      <c r="B164" s="16">
        <v>159</v>
      </c>
      <c r="C164" s="17" t="s">
        <v>600</v>
      </c>
      <c r="D164" s="34" t="s">
        <v>381</v>
      </c>
      <c r="E164" s="15" t="s">
        <v>61</v>
      </c>
      <c r="F164" s="15">
        <v>7</v>
      </c>
      <c r="G164" s="15"/>
      <c r="H164" s="11">
        <f t="shared" si="6"/>
        <v>9</v>
      </c>
      <c r="I164" s="18" t="s">
        <v>601</v>
      </c>
      <c r="J164" s="19">
        <v>5.5</v>
      </c>
      <c r="K164" s="18" t="s">
        <v>602</v>
      </c>
      <c r="L164" s="19">
        <v>4.5</v>
      </c>
      <c r="M164" s="11">
        <v>10</v>
      </c>
      <c r="N164" s="11">
        <v>168</v>
      </c>
      <c r="O164" s="11" t="str">
        <f t="shared" si="7"/>
        <v>Tb</v>
      </c>
      <c r="P164" s="11" t="str">
        <f t="shared" si="7"/>
        <v>Lỗi</v>
      </c>
      <c r="Q164" s="11" t="str">
        <f t="shared" si="7"/>
        <v>Y</v>
      </c>
      <c r="R164" s="11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14" customFormat="1" ht="16.5" customHeight="1">
      <c r="A165" s="15">
        <v>10</v>
      </c>
      <c r="B165" s="16">
        <v>160</v>
      </c>
      <c r="C165" s="17" t="s">
        <v>603</v>
      </c>
      <c r="D165" s="34" t="s">
        <v>249</v>
      </c>
      <c r="E165" s="15" t="s">
        <v>56</v>
      </c>
      <c r="F165" s="15">
        <v>7</v>
      </c>
      <c r="G165" s="15"/>
      <c r="H165" s="11">
        <f t="shared" si="6"/>
        <v>10</v>
      </c>
      <c r="I165" s="18" t="s">
        <v>604</v>
      </c>
      <c r="J165" s="19">
        <v>8.5</v>
      </c>
      <c r="K165" s="18" t="s">
        <v>605</v>
      </c>
      <c r="L165" s="19">
        <v>6.25</v>
      </c>
      <c r="M165" s="11">
        <v>14.75</v>
      </c>
      <c r="N165" s="11">
        <v>84</v>
      </c>
      <c r="O165" s="11" t="str">
        <f t="shared" si="7"/>
        <v>G</v>
      </c>
      <c r="P165" s="11" t="str">
        <f t="shared" si="7"/>
        <v>Lỗi</v>
      </c>
      <c r="Q165" s="11" t="str">
        <f t="shared" si="7"/>
        <v>Tb</v>
      </c>
      <c r="R165" s="11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14" customFormat="1" ht="16.5" customHeight="1">
      <c r="A166" s="15">
        <v>11</v>
      </c>
      <c r="B166" s="16">
        <v>161</v>
      </c>
      <c r="C166" s="17" t="s">
        <v>606</v>
      </c>
      <c r="D166" s="15">
        <v>36319</v>
      </c>
      <c r="E166" s="15" t="s">
        <v>56</v>
      </c>
      <c r="F166" s="15">
        <v>7</v>
      </c>
      <c r="G166" s="15"/>
      <c r="H166" s="11">
        <f t="shared" si="6"/>
        <v>11</v>
      </c>
      <c r="I166" s="18" t="s">
        <v>607</v>
      </c>
      <c r="J166" s="19">
        <v>7.25</v>
      </c>
      <c r="K166" s="18" t="s">
        <v>608</v>
      </c>
      <c r="L166" s="19">
        <v>7</v>
      </c>
      <c r="M166" s="11">
        <v>14.25</v>
      </c>
      <c r="N166" s="11">
        <v>104</v>
      </c>
      <c r="O166" s="11" t="str">
        <f t="shared" si="7"/>
        <v>K</v>
      </c>
      <c r="P166" s="11" t="str">
        <f t="shared" si="7"/>
        <v>Lỗi</v>
      </c>
      <c r="Q166" s="11" t="str">
        <f t="shared" si="7"/>
        <v>K</v>
      </c>
      <c r="R166" s="11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14" customFormat="1" ht="16.5" customHeight="1">
      <c r="A167" s="15">
        <v>12</v>
      </c>
      <c r="B167" s="16">
        <v>162</v>
      </c>
      <c r="C167" s="17" t="s">
        <v>609</v>
      </c>
      <c r="D167" s="34" t="s">
        <v>481</v>
      </c>
      <c r="E167" s="15" t="s">
        <v>51</v>
      </c>
      <c r="F167" s="15">
        <v>7</v>
      </c>
      <c r="G167" s="15"/>
      <c r="H167" s="11">
        <f t="shared" si="6"/>
        <v>12</v>
      </c>
      <c r="I167" s="18" t="s">
        <v>610</v>
      </c>
      <c r="J167" s="19">
        <v>7.25</v>
      </c>
      <c r="K167" s="18" t="s">
        <v>611</v>
      </c>
      <c r="L167" s="19">
        <v>7.75</v>
      </c>
      <c r="M167" s="11">
        <v>15</v>
      </c>
      <c r="N167" s="11">
        <v>65</v>
      </c>
      <c r="O167" s="11" t="str">
        <f t="shared" si="7"/>
        <v>K</v>
      </c>
      <c r="P167" s="11" t="str">
        <f t="shared" si="7"/>
        <v>Lỗi</v>
      </c>
      <c r="Q167" s="11" t="str">
        <f t="shared" si="7"/>
        <v>K</v>
      </c>
      <c r="R167" s="11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14" customFormat="1" ht="16.5" customHeight="1">
      <c r="A168" s="15">
        <v>13</v>
      </c>
      <c r="B168" s="16">
        <v>163</v>
      </c>
      <c r="C168" s="17" t="s">
        <v>612</v>
      </c>
      <c r="D168" s="15">
        <v>36408</v>
      </c>
      <c r="E168" s="15" t="s">
        <v>56</v>
      </c>
      <c r="F168" s="15">
        <v>7</v>
      </c>
      <c r="G168" s="15"/>
      <c r="H168" s="11">
        <f t="shared" si="6"/>
        <v>13</v>
      </c>
      <c r="I168" s="18" t="s">
        <v>613</v>
      </c>
      <c r="J168" s="19">
        <v>5.5</v>
      </c>
      <c r="K168" s="18" t="s">
        <v>614</v>
      </c>
      <c r="L168" s="19">
        <v>6.75</v>
      </c>
      <c r="M168" s="11">
        <v>12.25</v>
      </c>
      <c r="N168" s="11">
        <v>154</v>
      </c>
      <c r="O168" s="11" t="str">
        <f t="shared" si="7"/>
        <v>Tb</v>
      </c>
      <c r="P168" s="11" t="str">
        <f t="shared" si="7"/>
        <v>Lỗi</v>
      </c>
      <c r="Q168" s="11" t="str">
        <f t="shared" si="7"/>
        <v>K</v>
      </c>
      <c r="R168" s="11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14" customFormat="1" ht="16.5" customHeight="1">
      <c r="A169" s="15">
        <v>14</v>
      </c>
      <c r="B169" s="16">
        <v>164</v>
      </c>
      <c r="C169" s="17" t="s">
        <v>615</v>
      </c>
      <c r="D169" s="15" t="s">
        <v>616</v>
      </c>
      <c r="E169" s="15" t="s">
        <v>56</v>
      </c>
      <c r="F169" s="15">
        <v>7</v>
      </c>
      <c r="G169" s="15"/>
      <c r="H169" s="11">
        <f t="shared" si="6"/>
        <v>14</v>
      </c>
      <c r="I169" s="18" t="s">
        <v>617</v>
      </c>
      <c r="J169" s="19">
        <v>7.25</v>
      </c>
      <c r="K169" s="18" t="s">
        <v>618</v>
      </c>
      <c r="L169" s="19">
        <v>6.75</v>
      </c>
      <c r="M169" s="11">
        <v>14</v>
      </c>
      <c r="N169" s="11">
        <v>112</v>
      </c>
      <c r="O169" s="11" t="str">
        <f t="shared" si="7"/>
        <v>K</v>
      </c>
      <c r="P169" s="11" t="str">
        <f t="shared" si="7"/>
        <v>Lỗi</v>
      </c>
      <c r="Q169" s="11" t="str">
        <f t="shared" si="7"/>
        <v>K</v>
      </c>
      <c r="R169" s="11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14" customFormat="1" ht="15.75" customHeight="1">
      <c r="A170" s="15">
        <v>15</v>
      </c>
      <c r="B170" s="16">
        <v>165</v>
      </c>
      <c r="C170" s="17" t="s">
        <v>619</v>
      </c>
      <c r="D170" s="15" t="s">
        <v>620</v>
      </c>
      <c r="E170" s="15" t="s">
        <v>37</v>
      </c>
      <c r="F170" s="15">
        <v>7</v>
      </c>
      <c r="G170" s="15"/>
      <c r="H170" s="11">
        <f t="shared" si="6"/>
        <v>15</v>
      </c>
      <c r="I170" s="18" t="s">
        <v>621</v>
      </c>
      <c r="J170" s="19">
        <v>7.25</v>
      </c>
      <c r="K170" s="18" t="s">
        <v>622</v>
      </c>
      <c r="L170" s="19">
        <v>8.25</v>
      </c>
      <c r="M170" s="11">
        <v>15.5</v>
      </c>
      <c r="N170" s="11">
        <v>47</v>
      </c>
      <c r="O170" s="11" t="str">
        <f t="shared" si="7"/>
        <v>K</v>
      </c>
      <c r="P170" s="11" t="str">
        <f t="shared" si="7"/>
        <v>Lỗi</v>
      </c>
      <c r="Q170" s="11" t="str">
        <f t="shared" si="7"/>
        <v>G</v>
      </c>
      <c r="R170" s="11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14" customFormat="1" ht="15.75" customHeight="1">
      <c r="A171" s="15">
        <v>16</v>
      </c>
      <c r="B171" s="16">
        <v>166</v>
      </c>
      <c r="C171" s="17" t="s">
        <v>623</v>
      </c>
      <c r="D171" s="34">
        <v>36384</v>
      </c>
      <c r="E171" s="15" t="s">
        <v>37</v>
      </c>
      <c r="F171" s="15">
        <v>7</v>
      </c>
      <c r="G171" s="15"/>
      <c r="H171" s="11">
        <f t="shared" si="6"/>
        <v>16</v>
      </c>
      <c r="I171" s="18" t="s">
        <v>624</v>
      </c>
      <c r="J171" s="19">
        <v>7.75</v>
      </c>
      <c r="K171" s="18" t="s">
        <v>625</v>
      </c>
      <c r="L171" s="19">
        <v>7.25</v>
      </c>
      <c r="M171" s="11">
        <v>15</v>
      </c>
      <c r="N171" s="11">
        <v>65</v>
      </c>
      <c r="O171" s="11" t="str">
        <f t="shared" si="7"/>
        <v>K</v>
      </c>
      <c r="P171" s="11" t="str">
        <f t="shared" si="7"/>
        <v>Lỗi</v>
      </c>
      <c r="Q171" s="11" t="str">
        <f t="shared" si="7"/>
        <v>K</v>
      </c>
      <c r="R171" s="1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14" customFormat="1" ht="16.5" customHeight="1">
      <c r="A172" s="15">
        <v>17</v>
      </c>
      <c r="B172" s="16">
        <v>167</v>
      </c>
      <c r="C172" s="17" t="s">
        <v>626</v>
      </c>
      <c r="D172" s="15" t="s">
        <v>627</v>
      </c>
      <c r="E172" s="15" t="s">
        <v>56</v>
      </c>
      <c r="F172" s="15">
        <v>7</v>
      </c>
      <c r="G172" s="15"/>
      <c r="H172" s="11">
        <f t="shared" si="6"/>
        <v>17</v>
      </c>
      <c r="I172" s="18" t="s">
        <v>628</v>
      </c>
      <c r="J172" s="19">
        <v>6.25</v>
      </c>
      <c r="K172" s="18" t="s">
        <v>629</v>
      </c>
      <c r="L172" s="19">
        <v>7.5</v>
      </c>
      <c r="M172" s="11">
        <v>13.75</v>
      </c>
      <c r="N172" s="11">
        <v>120</v>
      </c>
      <c r="O172" s="11" t="str">
        <f t="shared" si="7"/>
        <v>Tb</v>
      </c>
      <c r="P172" s="11" t="str">
        <f t="shared" si="7"/>
        <v>Lỗi</v>
      </c>
      <c r="Q172" s="11" t="str">
        <f t="shared" si="7"/>
        <v>K</v>
      </c>
      <c r="R172" s="11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14" customFormat="1" ht="16.5" customHeight="1">
      <c r="A173" s="15">
        <v>18</v>
      </c>
      <c r="B173" s="16">
        <v>168</v>
      </c>
      <c r="C173" s="17" t="s">
        <v>630</v>
      </c>
      <c r="D173" s="34" t="s">
        <v>144</v>
      </c>
      <c r="E173" s="15" t="s">
        <v>56</v>
      </c>
      <c r="F173" s="15">
        <v>7</v>
      </c>
      <c r="G173" s="15"/>
      <c r="H173" s="11">
        <f t="shared" si="6"/>
        <v>18</v>
      </c>
      <c r="I173" s="18" t="s">
        <v>631</v>
      </c>
      <c r="J173" s="19">
        <v>7</v>
      </c>
      <c r="K173" s="18" t="s">
        <v>632</v>
      </c>
      <c r="L173" s="19">
        <v>8.75</v>
      </c>
      <c r="M173" s="11">
        <v>15.75</v>
      </c>
      <c r="N173" s="11">
        <v>35</v>
      </c>
      <c r="O173" s="11" t="str">
        <f t="shared" si="7"/>
        <v>K</v>
      </c>
      <c r="P173" s="11" t="str">
        <f t="shared" si="7"/>
        <v>Lỗi</v>
      </c>
      <c r="Q173" s="11" t="str">
        <f t="shared" si="7"/>
        <v>G</v>
      </c>
      <c r="R173" s="11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14" customFormat="1" ht="15.75" customHeight="1">
      <c r="A174" s="15">
        <v>19</v>
      </c>
      <c r="B174" s="16">
        <v>169</v>
      </c>
      <c r="C174" s="17" t="s">
        <v>633</v>
      </c>
      <c r="D174" s="34">
        <v>36252</v>
      </c>
      <c r="E174" s="15" t="s">
        <v>37</v>
      </c>
      <c r="F174" s="15">
        <v>7</v>
      </c>
      <c r="G174" s="15"/>
      <c r="H174" s="11">
        <f t="shared" si="6"/>
        <v>19</v>
      </c>
      <c r="I174" s="18" t="s">
        <v>634</v>
      </c>
      <c r="J174" s="19">
        <v>8.75</v>
      </c>
      <c r="K174" s="18" t="s">
        <v>635</v>
      </c>
      <c r="L174" s="19">
        <v>7.5</v>
      </c>
      <c r="M174" s="11">
        <v>16.25</v>
      </c>
      <c r="N174" s="11">
        <v>24</v>
      </c>
      <c r="O174" s="11" t="str">
        <f t="shared" si="7"/>
        <v>G</v>
      </c>
      <c r="P174" s="11" t="str">
        <f t="shared" si="7"/>
        <v>Lỗi</v>
      </c>
      <c r="Q174" s="11" t="str">
        <f t="shared" si="7"/>
        <v>K</v>
      </c>
      <c r="R174" s="11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14" customFormat="1" ht="19.5" customHeight="1">
      <c r="A175" s="15">
        <v>20</v>
      </c>
      <c r="B175" s="16">
        <v>170</v>
      </c>
      <c r="C175" s="17" t="s">
        <v>636</v>
      </c>
      <c r="D175" s="15" t="s">
        <v>637</v>
      </c>
      <c r="E175" s="15" t="s">
        <v>61</v>
      </c>
      <c r="F175" s="15">
        <v>7</v>
      </c>
      <c r="G175" s="15"/>
      <c r="H175" s="11">
        <f t="shared" si="6"/>
        <v>20</v>
      </c>
      <c r="I175" s="18" t="s">
        <v>638</v>
      </c>
      <c r="J175" s="19">
        <v>7.25</v>
      </c>
      <c r="K175" s="18" t="s">
        <v>639</v>
      </c>
      <c r="L175" s="19">
        <v>5.75</v>
      </c>
      <c r="M175" s="11">
        <v>13</v>
      </c>
      <c r="N175" s="11">
        <v>135</v>
      </c>
      <c r="O175" s="11" t="str">
        <f t="shared" si="7"/>
        <v>K</v>
      </c>
      <c r="P175" s="11" t="str">
        <f t="shared" si="7"/>
        <v>Lỗi</v>
      </c>
      <c r="Q175" s="11" t="str">
        <f t="shared" si="7"/>
        <v>Tb</v>
      </c>
      <c r="R175" s="11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14" customFormat="1" ht="16.5" customHeight="1">
      <c r="A176" s="15">
        <v>21</v>
      </c>
      <c r="B176" s="16">
        <v>171</v>
      </c>
      <c r="C176" s="17" t="s">
        <v>640</v>
      </c>
      <c r="D176" s="15">
        <v>36344</v>
      </c>
      <c r="E176" s="15" t="s">
        <v>56</v>
      </c>
      <c r="F176" s="15">
        <v>7</v>
      </c>
      <c r="G176" s="15"/>
      <c r="H176" s="11">
        <f>A176</f>
        <v>21</v>
      </c>
      <c r="I176" s="18" t="s">
        <v>641</v>
      </c>
      <c r="J176" s="19">
        <v>7.25</v>
      </c>
      <c r="K176" s="18" t="s">
        <v>642</v>
      </c>
      <c r="L176" s="19">
        <v>8.5</v>
      </c>
      <c r="M176" s="11">
        <v>15.75</v>
      </c>
      <c r="N176" s="11">
        <v>35</v>
      </c>
      <c r="O176" s="11" t="str">
        <f aca="true" t="shared" si="8" ref="O176:Q178">IF(J176="","",IF(AND(J176&lt;=10,J176&gt;=8),"G",IF(AND(J176&gt;=0,J176&lt;3.5),"Kém",IF(AND(J176&gt;=3.5,J176&lt;5),"Y",IF(AND(J176&gt;=5,J176&lt;6.5),"Tb",IF(AND(J176&gt;=6.5,J176&lt;8),"K","Lỗi"))))))</f>
        <v>K</v>
      </c>
      <c r="P176" s="11" t="str">
        <f t="shared" si="8"/>
        <v>Lỗi</v>
      </c>
      <c r="Q176" s="11" t="str">
        <f t="shared" si="8"/>
        <v>G</v>
      </c>
      <c r="R176" s="11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14" customFormat="1" ht="16.5" customHeight="1">
      <c r="A177" s="15">
        <v>22</v>
      </c>
      <c r="B177" s="16">
        <v>172</v>
      </c>
      <c r="C177" s="17" t="s">
        <v>643</v>
      </c>
      <c r="D177" s="15">
        <v>36197</v>
      </c>
      <c r="E177" s="15" t="s">
        <v>51</v>
      </c>
      <c r="F177" s="15">
        <v>7</v>
      </c>
      <c r="G177" s="15"/>
      <c r="H177" s="11">
        <f>A177</f>
        <v>22</v>
      </c>
      <c r="I177" s="18" t="s">
        <v>644</v>
      </c>
      <c r="J177" s="19">
        <v>8</v>
      </c>
      <c r="K177" s="18" t="s">
        <v>645</v>
      </c>
      <c r="L177" s="19">
        <v>7.25</v>
      </c>
      <c r="M177" s="11">
        <v>15.25</v>
      </c>
      <c r="N177" s="11">
        <v>60</v>
      </c>
      <c r="O177" s="11" t="str">
        <f t="shared" si="8"/>
        <v>G</v>
      </c>
      <c r="P177" s="11" t="str">
        <f t="shared" si="8"/>
        <v>Lỗi</v>
      </c>
      <c r="Q177" s="11" t="str">
        <f t="shared" si="8"/>
        <v>K</v>
      </c>
      <c r="R177" s="11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14" customFormat="1" ht="16.5" customHeight="1">
      <c r="A178" s="52">
        <v>23</v>
      </c>
      <c r="B178" s="53">
        <v>173</v>
      </c>
      <c r="C178" s="54" t="s">
        <v>646</v>
      </c>
      <c r="D178" s="52" t="s">
        <v>647</v>
      </c>
      <c r="E178" s="52" t="s">
        <v>56</v>
      </c>
      <c r="F178" s="52">
        <v>7</v>
      </c>
      <c r="G178" s="52"/>
      <c r="H178" s="55">
        <f>A178</f>
        <v>23</v>
      </c>
      <c r="I178" s="55" t="s">
        <v>648</v>
      </c>
      <c r="J178" s="56">
        <v>6.25</v>
      </c>
      <c r="K178" s="55" t="s">
        <v>649</v>
      </c>
      <c r="L178" s="56">
        <v>7.5</v>
      </c>
      <c r="M178" s="55">
        <v>13.75</v>
      </c>
      <c r="N178" s="55">
        <v>120</v>
      </c>
      <c r="O178" s="55" t="str">
        <f t="shared" si="8"/>
        <v>Tb</v>
      </c>
      <c r="P178" s="55" t="str">
        <f t="shared" si="8"/>
        <v>Lỗi</v>
      </c>
      <c r="Q178" s="55" t="str">
        <f t="shared" si="8"/>
        <v>K</v>
      </c>
      <c r="R178" s="11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ht="15.75">
      <c r="A179" s="57"/>
    </row>
    <row r="180" ht="15.75">
      <c r="A180" s="57"/>
    </row>
  </sheetData>
  <sheetProtection autoFilter="0"/>
  <autoFilter ref="A5:M178"/>
  <mergeCells count="23">
    <mergeCell ref="D1:R1"/>
    <mergeCell ref="D2:R2"/>
    <mergeCell ref="AP4:AP6"/>
    <mergeCell ref="U5:V5"/>
    <mergeCell ref="W5:X5"/>
    <mergeCell ref="Y5:Z5"/>
    <mergeCell ref="AA5:AB5"/>
    <mergeCell ref="S1:Y1"/>
    <mergeCell ref="Z1:AN1"/>
    <mergeCell ref="S2:Y2"/>
    <mergeCell ref="Z2:AN2"/>
    <mergeCell ref="AM5:AN5"/>
    <mergeCell ref="S4:S6"/>
    <mergeCell ref="T4:T6"/>
    <mergeCell ref="U4:AD4"/>
    <mergeCell ref="AE4:AN4"/>
    <mergeCell ref="AO4:AO6"/>
    <mergeCell ref="D4:R4"/>
    <mergeCell ref="AC5:AD5"/>
    <mergeCell ref="AE5:AF5"/>
    <mergeCell ref="AG5:AH5"/>
    <mergeCell ref="AI5:AJ5"/>
    <mergeCell ref="AK5:AL5"/>
  </mergeCells>
  <printOptions horizontalCentered="1"/>
  <pageMargins left="0.5" right="0.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Khanh</dc:creator>
  <cp:keywords/>
  <dc:description/>
  <cp:lastModifiedBy>Mr Khanh</cp:lastModifiedBy>
  <dcterms:created xsi:type="dcterms:W3CDTF">2013-05-12T00:45:27Z</dcterms:created>
  <dcterms:modified xsi:type="dcterms:W3CDTF">2013-05-12T00:53:28Z</dcterms:modified>
  <cp:category/>
  <cp:version/>
  <cp:contentType/>
  <cp:contentStatus/>
</cp:coreProperties>
</file>